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cmmat-my.sharepoint.com/personal/alexandre_queimado_cm-matosinhos_pt/Documents/Ambiente de Trabalho/RPTEU/"/>
    </mc:Choice>
  </mc:AlternateContent>
  <xr:revisionPtr revIDLastSave="40" documentId="8_{88453DD8-0B0C-48AE-B0E3-2438E3F7F969}" xr6:coauthVersionLast="47" xr6:coauthVersionMax="47" xr10:uidLastSave="{4A71CEBC-0C21-4D19-978A-74BF7D86782A}"/>
  <workbookProtection workbookAlgorithmName="SHA-512" workbookHashValue="oEAe1SWbfcSY+aL5AfZl85/w9g8ryXn+mFU1+xeGTXTxV13xBGQORdXy6uB+oekRMJGhMDedOWfOxBVBxeBoIA==" workbookSaltValue="jlc50/F+Pa44VPau8xNJKg==" workbookSpinCount="100000" lockStructure="1"/>
  <bookViews>
    <workbookView xWindow="28680" yWindow="-120" windowWidth="29040" windowHeight="15840" tabRatio="702" xr2:uid="{00000000-000D-0000-FFFF-FFFF00000000}"/>
  </bookViews>
  <sheets>
    <sheet name="RPTEU" sheetId="9" r:id="rId1"/>
    <sheet name="RPTEU_VARIÁVEIS" sheetId="12" r:id="rId2"/>
  </sheets>
  <definedNames>
    <definedName name="_xlnm.Print_Area" localSheetId="0">RPTEU!$A$1:$G$114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9" l="1"/>
  <c r="C5" i="12"/>
  <c r="A64" i="12"/>
  <c r="A63" i="12"/>
  <c r="D5" i="12"/>
  <c r="C33" i="9" s="1"/>
  <c r="C65" i="12" l="1"/>
  <c r="E4" i="12" s="1"/>
  <c r="F33" i="9"/>
  <c r="E3" i="12" l="1"/>
  <c r="E5" i="12" s="1"/>
  <c r="C14" i="12"/>
  <c r="C41" i="12" l="1"/>
  <c r="C35" i="12"/>
  <c r="C53" i="12" l="1"/>
  <c r="C48" i="12"/>
  <c r="C19" i="12"/>
  <c r="D28" i="12" l="1"/>
  <c r="C28" i="12"/>
  <c r="C9" i="12"/>
  <c r="F22" i="9" l="1"/>
  <c r="D32" i="9"/>
  <c r="D31" i="9"/>
  <c r="D33" i="9" s="1"/>
  <c r="D48" i="9" l="1"/>
  <c r="D38" i="9"/>
  <c r="D26" i="9"/>
  <c r="D42" i="9" s="1"/>
  <c r="D29" i="9"/>
  <c r="D49" i="9" s="1"/>
  <c r="D50" i="9" l="1"/>
  <c r="D36" i="9"/>
  <c r="D44" i="9"/>
  <c r="D56" i="9" s="1"/>
  <c r="D37" i="9" l="1"/>
  <c r="D39" i="9" s="1"/>
  <c r="D40" i="9" s="1"/>
  <c r="D28" i="9"/>
  <c r="D41" i="9" s="1"/>
  <c r="D43" i="9" s="1"/>
  <c r="D45" i="9" l="1"/>
  <c r="D57" i="9"/>
  <c r="D55" i="9" l="1"/>
  <c r="D52" i="9"/>
</calcChain>
</file>

<file path=xl/sharedStrings.xml><?xml version="1.0" encoding="utf-8"?>
<sst xmlns="http://schemas.openxmlformats.org/spreadsheetml/2006/main" count="181" uniqueCount="132">
  <si>
    <t>DADOS DO PROCESSO</t>
  </si>
  <si>
    <t>m2</t>
  </si>
  <si>
    <t>Unid.</t>
  </si>
  <si>
    <t>PARÂMETROS</t>
  </si>
  <si>
    <t>€</t>
  </si>
  <si>
    <t>RPTEU - alínea b do nº 4 do art.6º.</t>
  </si>
  <si>
    <t>COMPENSAÇÕES</t>
  </si>
  <si>
    <t>Gerais</t>
  </si>
  <si>
    <t>TAXA PELA REALIZAÇÃO, REFORÇO E MANUTENÇÃO DE INFRAESTRUTURAS URBANÍSTICAS</t>
  </si>
  <si>
    <t>At x I    (RPTEU, nº1 do art.5º)</t>
  </si>
  <si>
    <t>Indicadores da operação urbanística
 (a preencher)</t>
  </si>
  <si>
    <t>0,5 x A x I x E     (RPTEU,  nº 1 do art. 7º)</t>
  </si>
  <si>
    <t>Espaços Centrais</t>
  </si>
  <si>
    <t>Espaços Urbanos de Baixa Densidade</t>
  </si>
  <si>
    <t xml:space="preserve">COMPENSAÇÃO POR CEDÊNCIA PARA INFRAESTRUTURA GERAL (CC)  </t>
  </si>
  <si>
    <t>(cI / cI max) x 0,15 x C (n.º 4 do ponto IV do Anexo, expresso nas fórmulas de calculo de compensação)</t>
  </si>
  <si>
    <t>TIL +TIG</t>
  </si>
  <si>
    <t>(A X 0,5-Ce) X ((cL/cL máx. x 0,15) x I x C)   (RPTEU, nº 1 do art.º 7)</t>
  </si>
  <si>
    <t>Competitividade</t>
  </si>
  <si>
    <t>Sim</t>
  </si>
  <si>
    <t>Não</t>
  </si>
  <si>
    <t>RPTEU -  nº 3 do art 8º (determina a percentagem de Participação no custo padrão)</t>
  </si>
  <si>
    <t>Ano de pagamento</t>
  </si>
  <si>
    <t>COMPENSAÇÃO POR EDIFICABILIDADE (CE)</t>
  </si>
  <si>
    <t>ANO DE PAGAMENTO</t>
  </si>
  <si>
    <t>AUGI</t>
  </si>
  <si>
    <t>ATIVIDADE LOGISTICA</t>
  </si>
  <si>
    <t>RAZÕES INTERESSE MUNICIPAL (RIm)</t>
  </si>
  <si>
    <t>Atividades Econ. e Estr. Verde Urbana</t>
  </si>
  <si>
    <t>Atividades Económicas e Logística</t>
  </si>
  <si>
    <t>Regulamento Perequativo de Taxas e Encargos Urbanísticos (RPTEU)</t>
  </si>
  <si>
    <t>Escolha a opção</t>
  </si>
  <si>
    <t>TRIU TOTAL</t>
  </si>
  <si>
    <t>?</t>
  </si>
  <si>
    <t>ENCARGO  TOTAL (RPTEU)</t>
  </si>
  <si>
    <t>Compensações</t>
  </si>
  <si>
    <t>TOTAL DE COMPENSAÇÃO (TC)</t>
  </si>
  <si>
    <t>FORMULAS/FUNDAMENTAÇÃO</t>
  </si>
  <si>
    <t>CE+CC</t>
  </si>
  <si>
    <t>TRIU</t>
  </si>
  <si>
    <t>Cm - Ce    (RPTEU - nº1 do art. 7º)</t>
  </si>
  <si>
    <t>Escolha uma opção</t>
  </si>
  <si>
    <t>RPTEU -  nº 1 do art 7º e artigo 91.º do PDM (Espaços Centrais ou Atividades Economicas=0,7; Espaços Urbanos de Baixa Densidade=0,45;  Atividades Económicas e Estrura Verde Urbana = 0,50; Áreas Rurais=0)</t>
  </si>
  <si>
    <t>RPTEU - n.º 4 do artigo 8.º (se "Sim" duplica a TIG)</t>
  </si>
  <si>
    <t>Áreas de construção</t>
  </si>
  <si>
    <t>Portaria n.º 420-A/2015</t>
  </si>
  <si>
    <t>RPTEU - alínea a) do n.º 1 do artigo 11.º (quando "Sim" isenta a TIG)</t>
  </si>
  <si>
    <t>RPTEU - Alínea e) do artigo 4.º (Se "Não" e CE &lt; 0, então CE = 0)</t>
  </si>
  <si>
    <t>Portaria n.º 420-A/2015, considerando o valor para "habitação" independentemente do uso previsto</t>
  </si>
  <si>
    <t>Área de construção total preexistente e licenciada (com os critérios da ficha n. I8 "Área de construção do edifício" do DR 5/2019 de 27 de setembro, articulado com o artigo 10º RPTEU)</t>
  </si>
  <si>
    <t>Área de construção acima do solo e abaixo do solo (exceto para parque de estacionamento e serviços logísticos) (com os critérios da ficha n. I8 "Área de construção do edifício" do DR 5/2019 de 27 de setembro, articulado com o artigo 10º RPTEU)</t>
  </si>
  <si>
    <t>Área de terreno cedida efetiva para infraestrutura geral (apenas quando enquadrado na alínea b) do n.º 2 do artigo 94.º do regulamento do PDM)</t>
  </si>
  <si>
    <t>Artigo 91.º do regulamento do PDM (determina o Indíce de Edificabilidade Abstrata, refletido nos Parâmetros Gerais)</t>
  </si>
  <si>
    <t>acp + ac + acd</t>
  </si>
  <si>
    <t>RTORM (L)</t>
  </si>
  <si>
    <t>RTORM (R)</t>
  </si>
  <si>
    <t>QUALIFICAÇÃO DO SOLO (I)</t>
  </si>
  <si>
    <t xml:space="preserve">Ce x I x (cL / cL max) x 0,15 x C  (RPTEU, nº1 do art.7º) </t>
  </si>
  <si>
    <t>Qs2</t>
  </si>
  <si>
    <t>Qs1</t>
  </si>
  <si>
    <t>acp + ac   (RPTEU, alínea a) do art.3º e norma interpretativa do Capítulo VI do Anexo do RPTEU)</t>
  </si>
  <si>
    <t>Norma interpretativa  n.º 3 do artigo 5.º do RPTEU de fevereiro de 2021 (Se Aec &lt; dac* =Aec; senão dac*)</t>
  </si>
  <si>
    <r>
      <t xml:space="preserve">Inserido em AUGI </t>
    </r>
    <r>
      <rPr>
        <b/>
        <sz val="12"/>
        <color theme="1"/>
        <rFont val="Calibri"/>
        <family val="2"/>
        <scheme val="minor"/>
      </rPr>
      <t>(AUGI)</t>
    </r>
  </si>
  <si>
    <r>
      <t xml:space="preserve">Atividade logística de tipologia 1 a 5 do Anexo V do regulamento do PDM </t>
    </r>
    <r>
      <rPr>
        <b/>
        <sz val="12"/>
        <color theme="1"/>
        <rFont val="Calibri"/>
        <family val="2"/>
        <scheme val="minor"/>
      </rPr>
      <t>(Lgt)</t>
    </r>
  </si>
  <si>
    <r>
      <t xml:space="preserve">Coeficiente de Localização fixado para o local no quadro do CIMI </t>
    </r>
    <r>
      <rPr>
        <b/>
        <sz val="12"/>
        <color theme="1"/>
        <rFont val="Calibri"/>
        <family val="2"/>
        <scheme val="minor"/>
      </rPr>
      <t>(cL)</t>
    </r>
  </si>
  <si>
    <r>
      <t xml:space="preserve">Fator de redução atribuído nos últimos 10 anos </t>
    </r>
    <r>
      <rPr>
        <b/>
        <sz val="12"/>
        <color theme="1"/>
        <rFont val="Calibri"/>
        <family val="2"/>
        <scheme val="minor"/>
      </rPr>
      <t>(Fr)</t>
    </r>
  </si>
  <si>
    <r>
      <t xml:space="preserve">Área do terreno </t>
    </r>
    <r>
      <rPr>
        <b/>
        <sz val="12"/>
        <color theme="1"/>
        <rFont val="Calibri"/>
        <family val="2"/>
        <scheme val="minor"/>
      </rPr>
      <t>(At)</t>
    </r>
  </si>
  <si>
    <r>
      <t xml:space="preserve">Edificabilidade preexistente licenciada </t>
    </r>
    <r>
      <rPr>
        <b/>
        <sz val="12"/>
        <rFont val="Calibri"/>
        <family val="2"/>
        <scheme val="minor"/>
      </rPr>
      <t>(acp)</t>
    </r>
  </si>
  <si>
    <r>
      <t xml:space="preserve">Área de construção para estacionamento e instalações de apoio logístico de
serviço ao respetivo edifício e localizados abaixo do solo </t>
    </r>
    <r>
      <rPr>
        <b/>
        <sz val="12"/>
        <rFont val="Calibri"/>
        <family val="2"/>
        <scheme val="minor"/>
      </rPr>
      <t>(acd)</t>
    </r>
  </si>
  <si>
    <r>
      <t xml:space="preserve">Área de terreno de cedência efetiva para infraestrututras gerais </t>
    </r>
    <r>
      <rPr>
        <b/>
        <sz val="12"/>
        <rFont val="Calibri"/>
        <family val="2"/>
        <scheme val="minor"/>
      </rPr>
      <t>(Ce)</t>
    </r>
  </si>
  <si>
    <r>
      <t>Coeficiente de localização maximo fixado, para o País, no quadro do CIMI</t>
    </r>
    <r>
      <rPr>
        <b/>
        <sz val="12"/>
        <color theme="1"/>
        <rFont val="Calibri"/>
        <family val="2"/>
        <scheme val="minor"/>
      </rPr>
      <t xml:space="preserve"> (cL máx)</t>
    </r>
  </si>
  <si>
    <r>
      <t>Índice de Edificabilidade Abstrata</t>
    </r>
    <r>
      <rPr>
        <b/>
        <sz val="12"/>
        <color theme="1"/>
        <rFont val="Calibri"/>
        <family val="2"/>
        <scheme val="minor"/>
      </rPr>
      <t xml:space="preserve"> (I)</t>
    </r>
  </si>
  <si>
    <r>
      <t xml:space="preserve">Valor da edificabilidade/m2 ac (antes de suportar encargos urbanísticos) </t>
    </r>
    <r>
      <rPr>
        <b/>
        <sz val="12"/>
        <color theme="1"/>
        <rFont val="Calibri"/>
        <family val="2"/>
        <scheme val="minor"/>
      </rPr>
      <t>(E)</t>
    </r>
  </si>
  <si>
    <r>
      <t>Participação no custo padrão</t>
    </r>
    <r>
      <rPr>
        <b/>
        <sz val="12"/>
        <color theme="1"/>
        <rFont val="Calibri"/>
        <family val="2"/>
        <scheme val="minor"/>
      </rPr>
      <t xml:space="preserve"> (Pcp)</t>
    </r>
  </si>
  <si>
    <r>
      <t xml:space="preserve">Coeficiente para cedência de terreno </t>
    </r>
    <r>
      <rPr>
        <b/>
        <sz val="12"/>
        <color theme="1"/>
        <rFont val="Calibri"/>
        <family val="2"/>
        <scheme val="minor"/>
      </rPr>
      <t>(Cfc)</t>
    </r>
  </si>
  <si>
    <r>
      <t>Área de construção total</t>
    </r>
    <r>
      <rPr>
        <b/>
        <sz val="12"/>
        <rFont val="Calibri"/>
        <family val="2"/>
        <scheme val="minor"/>
      </rPr>
      <t xml:space="preserve"> (act)</t>
    </r>
  </si>
  <si>
    <r>
      <t>Área de construção para efeito de compensação - edificabilidade concreta</t>
    </r>
    <r>
      <rPr>
        <b/>
        <sz val="12"/>
        <color theme="1"/>
        <rFont val="Calibri"/>
        <family val="2"/>
        <scheme val="minor"/>
      </rPr>
      <t xml:space="preserve"> (ec)</t>
    </r>
  </si>
  <si>
    <r>
      <t>Edificabilidade Abstrata (</t>
    </r>
    <r>
      <rPr>
        <b/>
        <sz val="12"/>
        <rFont val="Calibri"/>
        <family val="2"/>
        <scheme val="minor"/>
      </rPr>
      <t>Ea</t>
    </r>
    <r>
      <rPr>
        <sz val="12"/>
        <rFont val="Calibri"/>
        <family val="2"/>
        <scheme val="minor"/>
      </rPr>
      <t>)</t>
    </r>
  </si>
  <si>
    <r>
      <t xml:space="preserve">Diferença entre edificabilidade concreta e edificabilidade abstrata </t>
    </r>
    <r>
      <rPr>
        <b/>
        <sz val="12"/>
        <rFont val="Calibri"/>
        <family val="2"/>
        <scheme val="minor"/>
      </rPr>
      <t>(dac*)</t>
    </r>
  </si>
  <si>
    <r>
      <t xml:space="preserve">Aumento da edificabilidade concreta </t>
    </r>
    <r>
      <rPr>
        <b/>
        <sz val="12"/>
        <rFont val="Calibri"/>
        <family val="2"/>
        <scheme val="minor"/>
      </rPr>
      <t>(Aec)</t>
    </r>
  </si>
  <si>
    <r>
      <t xml:space="preserve">Menor valor entre dac* e Aec </t>
    </r>
    <r>
      <rPr>
        <b/>
        <sz val="12"/>
        <rFont val="Calibri"/>
        <family val="2"/>
        <scheme val="minor"/>
      </rPr>
      <t>(dac)</t>
    </r>
  </si>
  <si>
    <r>
      <t xml:space="preserve">Cedência Média </t>
    </r>
    <r>
      <rPr>
        <b/>
        <sz val="12"/>
        <color theme="1"/>
        <rFont val="Calibri"/>
        <family val="2"/>
        <scheme val="minor"/>
      </rPr>
      <t>(Cm)</t>
    </r>
  </si>
  <si>
    <r>
      <t xml:space="preserve">Cedência Efetiva de Terreno para Infraestrutura Geral </t>
    </r>
    <r>
      <rPr>
        <b/>
        <sz val="12"/>
        <rFont val="Calibri"/>
        <family val="2"/>
        <scheme val="minor"/>
      </rPr>
      <t>(Ce)</t>
    </r>
  </si>
  <si>
    <r>
      <t xml:space="preserve">Valor Compensação para Infraestrutura Geral </t>
    </r>
    <r>
      <rPr>
        <b/>
        <sz val="12"/>
        <color theme="1"/>
        <rFont val="Calibri"/>
        <family val="2"/>
        <scheme val="minor"/>
      </rPr>
      <t>(Cig)</t>
    </r>
  </si>
  <si>
    <r>
      <t xml:space="preserve">TRIU das Infraestruturas Locais </t>
    </r>
    <r>
      <rPr>
        <b/>
        <sz val="12"/>
        <rFont val="Calibri"/>
        <family val="2"/>
        <scheme val="minor"/>
      </rPr>
      <t>(TIL)</t>
    </r>
  </si>
  <si>
    <r>
      <t xml:space="preserve">TRIU das Infraestruturas Gerais </t>
    </r>
    <r>
      <rPr>
        <b/>
        <sz val="12"/>
        <rFont val="Calibri"/>
        <family val="2"/>
        <scheme val="minor"/>
      </rPr>
      <t>(TIG)</t>
    </r>
  </si>
  <si>
    <r>
      <t xml:space="preserve">Qualificação do solo </t>
    </r>
    <r>
      <rPr>
        <b/>
        <sz val="12"/>
        <color theme="1"/>
        <rFont val="Calibri"/>
        <family val="2"/>
        <scheme val="minor"/>
      </rPr>
      <t>(Qs)</t>
    </r>
  </si>
  <si>
    <t>ec - acp</t>
  </si>
  <si>
    <r>
      <t xml:space="preserve">Edificab. concreta inferior à abstrata por razões urb. de interesse municipal </t>
    </r>
    <r>
      <rPr>
        <b/>
        <sz val="12"/>
        <color theme="1"/>
        <rFont val="Calibri"/>
        <family val="2"/>
        <scheme val="minor"/>
      </rPr>
      <t>(Rm)</t>
    </r>
  </si>
  <si>
    <t>dac x (cL/cL máx. x 0,15) x C [x Rm x Qs2] (RPTEU,  n.º 1 do art.º 5. Se Rm for "Não" e CE&lt;0, então CE=0; Se Qs=Área Rural, então CE=0)</t>
  </si>
  <si>
    <t>Z1</t>
  </si>
  <si>
    <t>Z2</t>
  </si>
  <si>
    <t>CI</t>
  </si>
  <si>
    <t>Fator de uso</t>
  </si>
  <si>
    <t>Outros usos</t>
  </si>
  <si>
    <t>Atividades económicas</t>
  </si>
  <si>
    <t>Coeficiente de impacto</t>
  </si>
  <si>
    <t>Cedências para Infraestruturas Viárias</t>
  </si>
  <si>
    <t>0.5</t>
  </si>
  <si>
    <t>1</t>
  </si>
  <si>
    <t>0</t>
  </si>
  <si>
    <t>0.9</t>
  </si>
  <si>
    <t>Compensação por Edificabilidade (CE)</t>
  </si>
  <si>
    <t>Compensação por cedência para infraestrutura geral (CC)</t>
  </si>
  <si>
    <t>TU34</t>
  </si>
  <si>
    <t>TU27</t>
  </si>
  <si>
    <t xml:space="preserve">Fundo </t>
  </si>
  <si>
    <t>Taxa pela realização, reforço e manutenção da infraestruturas urbanísticas (TRIU)</t>
  </si>
  <si>
    <t>Receita Geral</t>
  </si>
  <si>
    <t>TU33</t>
  </si>
  <si>
    <t>VALORES DE GUIAS (POCAL)</t>
  </si>
  <si>
    <t>Ano de 2025</t>
  </si>
  <si>
    <t>10% do valor de referência Portaria que fixa o Regime da Habitação a Custos Controlados, adotando -se em cada ano o último custo de construção da habitação nova (ICCHM) divulgado pelo INE, disponível em 15/dezembro do ano anterior, arredondado por excesso para a unidade dezena de €;</t>
  </si>
  <si>
    <t>Portaria que fixa o Regime daHabitação a Custos Controlados, adotando -se em cada ano o último custo de construção da habitação nova (ICCHM) divulgado pelo INE, disponível em 15/dezembro do ano anterior, arredondado por excesso para a unidade dezena de €;</t>
  </si>
  <si>
    <t>RPTEU -  nº 3 do art 8º. Acréscimo de 1,2%  entre 2021 e 2023 e 1,2% ao ano, entre 2024 e 2026</t>
  </si>
  <si>
    <r>
      <t xml:space="preserve">custo de referência do m2 de área de construção </t>
    </r>
    <r>
      <rPr>
        <b/>
        <sz val="12"/>
        <rFont val="Calibri"/>
        <family val="2"/>
        <scheme val="minor"/>
      </rPr>
      <t>(C)</t>
    </r>
  </si>
  <si>
    <t xml:space="preserve"> A x 5% x C - OIL      (RPTEU nº 2 do art.8º)</t>
  </si>
  <si>
    <t xml:space="preserve"> A x Pcp x C [ x AUGI ou x Lgt] - OIG      (RPTEU n.º 3 do artigo 8.º)</t>
  </si>
  <si>
    <t>Área do terreno resultante do levantamento topográfico referente à qualificação do solo (Qs)</t>
  </si>
  <si>
    <r>
      <t xml:space="preserve">Custo das obras de urbanização a encargo do promotor </t>
    </r>
    <r>
      <rPr>
        <b/>
        <sz val="12"/>
        <rFont val="Calibri"/>
        <family val="2"/>
        <scheme val="minor"/>
      </rPr>
      <t>(OIL)</t>
    </r>
  </si>
  <si>
    <r>
      <rPr>
        <sz val="12"/>
        <rFont val="Calibri"/>
        <family val="2"/>
        <scheme val="minor"/>
      </rPr>
      <t>Custo das obras de urbanização a encargo do promotor</t>
    </r>
    <r>
      <rPr>
        <b/>
        <sz val="12"/>
        <rFont val="Calibri"/>
        <family val="2"/>
        <scheme val="minor"/>
      </rPr>
      <t xml:space="preserve"> (OIG)</t>
    </r>
  </si>
  <si>
    <t xml:space="preserve">ec - Ea (RPTEU, nº1 do art.5º) </t>
  </si>
  <si>
    <t>Alínea a) artigo 3º RPTEU (com os critérios da ficha n. 8 "Área de construção do edifício" do DR 5/2019 de 27 de setembro, articulado com o artigo 10º RPTEU)</t>
  </si>
  <si>
    <r>
      <t xml:space="preserve">Área de construção e/ou ampliação, exceto Acd </t>
    </r>
    <r>
      <rPr>
        <b/>
        <sz val="12"/>
        <color theme="1"/>
        <rFont val="Calibri"/>
        <family val="2"/>
        <scheme val="minor"/>
      </rPr>
      <t>(ac)</t>
    </r>
  </si>
  <si>
    <t>Solo Rústico / Verde Urbano</t>
  </si>
  <si>
    <t>Equipamentos de utilização colectiva /habitação a custos controlados</t>
  </si>
  <si>
    <t>RPTEU - n.º 2 do artigo 9.º (Assume o valor de dedução que o prédio tenha beneficiado nos últimos 10 anos, com o máximo de 150m2)</t>
  </si>
  <si>
    <t xml:space="preserve">RPTEU - n.º 4 do artigo 5.º </t>
  </si>
  <si>
    <t>área ded.</t>
  </si>
  <si>
    <t>eq./hab_ed</t>
  </si>
  <si>
    <t>Ano de 2026</t>
  </si>
  <si>
    <t>Departamento de Urbanismo - versão 2026 (12) 26-12-2025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</si>
</sst>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00_ ;[Red]\-#,##0.000\ "/>
    <numFmt numFmtId="166" formatCode="0.0%"/>
    <numFmt numFmtId="167" formatCode="#,##0.00_ ;[Red]\-#,##0.00\ 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Georgia"/>
      <family val="1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trike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7D6"/>
        <bgColor indexed="64"/>
      </patternFill>
    </fill>
    <fill>
      <patternFill patternType="solid">
        <fgColor rgb="FF8FCAE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2" borderId="6" applyNumberFormat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8">
    <xf numFmtId="0" fontId="0" fillId="0" borderId="0" xfId="0"/>
    <xf numFmtId="0" fontId="7" fillId="0" borderId="2" xfId="0" applyFont="1" applyBorder="1" applyAlignment="1">
      <alignment vertical="top" wrapText="1"/>
    </xf>
    <xf numFmtId="2" fontId="0" fillId="0" borderId="0" xfId="0" applyNumberFormat="1"/>
    <xf numFmtId="0" fontId="0" fillId="0" borderId="0" xfId="0" applyAlignment="1">
      <alignment horizontal="left"/>
    </xf>
    <xf numFmtId="166" fontId="0" fillId="0" borderId="0" xfId="3" applyNumberFormat="1" applyFont="1" applyFill="1" applyBorder="1" applyAlignment="1" applyProtection="1">
      <alignment horizontal="right"/>
      <protection locked="0"/>
    </xf>
    <xf numFmtId="167" fontId="16" fillId="0" borderId="2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0" borderId="0" xfId="0" applyFont="1"/>
    <xf numFmtId="0" fontId="10" fillId="0" borderId="0" xfId="0" applyFont="1" applyAlignment="1">
      <alignment vertical="top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2" fillId="0" borderId="0" xfId="4" applyProtection="1"/>
    <xf numFmtId="0" fontId="7" fillId="0" borderId="0" xfId="0" applyFont="1"/>
    <xf numFmtId="0" fontId="2" fillId="4" borderId="4" xfId="2" applyFont="1" applyFill="1" applyBorder="1" applyAlignment="1" applyProtection="1">
      <alignment vertical="center"/>
    </xf>
    <xf numFmtId="0" fontId="2" fillId="4" borderId="3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2" xfId="0" applyFont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165" fontId="15" fillId="0" borderId="5" xfId="1" applyNumberFormat="1" applyFont="1" applyFill="1" applyBorder="1" applyAlignment="1" applyProtection="1">
      <alignment vertical="top"/>
    </xf>
    <xf numFmtId="164" fontId="5" fillId="0" borderId="0" xfId="1" applyFont="1" applyFill="1" applyBorder="1" applyAlignment="1" applyProtection="1">
      <alignment horizontal="left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6" fillId="5" borderId="2" xfId="0" applyFont="1" applyFill="1" applyBorder="1" applyAlignment="1">
      <alignment vertical="center" wrapText="1"/>
    </xf>
    <xf numFmtId="167" fontId="15" fillId="5" borderId="2" xfId="1" applyNumberFormat="1" applyFont="1" applyFill="1" applyBorder="1" applyAlignment="1" applyProtection="1">
      <alignment vertical="top"/>
    </xf>
    <xf numFmtId="164" fontId="5" fillId="5" borderId="2" xfId="1" applyFont="1" applyFill="1" applyBorder="1" applyAlignment="1" applyProtection="1">
      <alignment horizontal="center" vertical="top"/>
    </xf>
    <xf numFmtId="0" fontId="4" fillId="5" borderId="2" xfId="0" applyFont="1" applyFill="1" applyBorder="1" applyAlignment="1">
      <alignment horizontal="left" vertical="center" wrapText="1"/>
    </xf>
    <xf numFmtId="167" fontId="16" fillId="5" borderId="2" xfId="0" applyNumberFormat="1" applyFont="1" applyFill="1" applyBorder="1" applyAlignment="1">
      <alignment vertical="center"/>
    </xf>
    <xf numFmtId="164" fontId="0" fillId="5" borderId="2" xfId="1" applyFont="1" applyFill="1" applyBorder="1" applyAlignment="1" applyProtection="1">
      <alignment horizontal="center" vertical="top"/>
    </xf>
    <xf numFmtId="167" fontId="11" fillId="4" borderId="11" xfId="0" applyNumberFormat="1" applyFont="1" applyFill="1" applyBorder="1" applyAlignment="1">
      <alignment horizontal="right" vertical="center"/>
    </xf>
    <xf numFmtId="0" fontId="0" fillId="4" borderId="12" xfId="0" applyFill="1" applyBorder="1" applyAlignment="1">
      <alignment horizontal="center" vertical="center"/>
    </xf>
    <xf numFmtId="167" fontId="11" fillId="4" borderId="12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2" fillId="6" borderId="2" xfId="0" applyFont="1" applyFill="1" applyBorder="1" applyAlignment="1">
      <alignment horizontal="left" vertical="center"/>
    </xf>
    <xf numFmtId="0" fontId="6" fillId="0" borderId="0" xfId="0" applyFont="1"/>
    <xf numFmtId="167" fontId="16" fillId="0" borderId="2" xfId="1" applyNumberFormat="1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2" fontId="0" fillId="3" borderId="0" xfId="0" applyNumberFormat="1" applyFill="1" applyProtection="1">
      <protection locked="0"/>
    </xf>
    <xf numFmtId="168" fontId="0" fillId="3" borderId="0" xfId="0" applyNumberFormat="1" applyFill="1" applyProtection="1">
      <protection locked="0"/>
    </xf>
    <xf numFmtId="168" fontId="0" fillId="0" borderId="0" xfId="0" applyNumberFormat="1"/>
    <xf numFmtId="49" fontId="0" fillId="0" borderId="0" xfId="0" applyNumberFormat="1" applyAlignment="1">
      <alignment horizontal="left"/>
    </xf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167" fontId="17" fillId="0" borderId="2" xfId="1" applyNumberFormat="1" applyFont="1" applyFill="1" applyBorder="1" applyAlignment="1" applyProtection="1">
      <alignment vertical="center"/>
      <protection locked="0"/>
    </xf>
    <xf numFmtId="0" fontId="15" fillId="3" borderId="2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2" fillId="3" borderId="2" xfId="2" applyFont="1" applyFill="1" applyBorder="1" applyAlignment="1" applyProtection="1">
      <alignment vertical="top"/>
    </xf>
    <xf numFmtId="0" fontId="4" fillId="3" borderId="2" xfId="0" applyFont="1" applyFill="1" applyBorder="1" applyAlignment="1">
      <alignment horizontal="left" vertical="top" wrapText="1"/>
    </xf>
    <xf numFmtId="164" fontId="20" fillId="3" borderId="0" xfId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>
      <alignment horizontal="left" vertical="top" wrapText="1"/>
    </xf>
    <xf numFmtId="164" fontId="0" fillId="3" borderId="2" xfId="1" applyFont="1" applyFill="1" applyBorder="1" applyAlignment="1" applyProtection="1">
      <alignment horizontal="center" vertical="top"/>
    </xf>
    <xf numFmtId="164" fontId="20" fillId="3" borderId="2" xfId="1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>
      <alignment horizontal="left" vertical="center"/>
    </xf>
    <xf numFmtId="167" fontId="15" fillId="3" borderId="2" xfId="1" applyNumberFormat="1" applyFont="1" applyFill="1" applyBorder="1" applyAlignment="1" applyProtection="1">
      <alignment horizontal="right" vertical="top"/>
    </xf>
    <xf numFmtId="0" fontId="18" fillId="3" borderId="3" xfId="0" applyFont="1" applyFill="1" applyBorder="1" applyAlignment="1">
      <alignment horizontal="left" vertical="center"/>
    </xf>
    <xf numFmtId="167" fontId="18" fillId="3" borderId="2" xfId="1" applyNumberFormat="1" applyFont="1" applyFill="1" applyBorder="1" applyAlignment="1" applyProtection="1">
      <alignment horizontal="right" vertical="top"/>
    </xf>
    <xf numFmtId="164" fontId="7" fillId="3" borderId="2" xfId="1" applyFont="1" applyFill="1" applyBorder="1" applyAlignment="1" applyProtection="1">
      <alignment horizontal="center" vertical="top"/>
    </xf>
    <xf numFmtId="0" fontId="15" fillId="3" borderId="14" xfId="0" applyFont="1" applyFill="1" applyBorder="1" applyAlignment="1">
      <alignment horizontal="left" vertical="center"/>
    </xf>
    <xf numFmtId="166" fontId="15" fillId="3" borderId="7" xfId="3" applyNumberFormat="1" applyFont="1" applyFill="1" applyBorder="1" applyAlignment="1" applyProtection="1">
      <alignment horizontal="right"/>
    </xf>
    <xf numFmtId="164" fontId="0" fillId="3" borderId="9" xfId="1" applyFont="1" applyFill="1" applyBorder="1" applyAlignment="1" applyProtection="1">
      <alignment horizontal="center" vertical="top"/>
    </xf>
    <xf numFmtId="0" fontId="4" fillId="3" borderId="9" xfId="0" applyFont="1" applyFill="1" applyBorder="1" applyAlignment="1">
      <alignment horizontal="left" vertical="top" wrapText="1"/>
    </xf>
    <xf numFmtId="167" fontId="15" fillId="3" borderId="2" xfId="3" applyNumberFormat="1" applyFont="1" applyFill="1" applyBorder="1" applyAlignment="1" applyProtection="1">
      <alignment horizontal="right" vertical="top"/>
    </xf>
    <xf numFmtId="167" fontId="15" fillId="3" borderId="2" xfId="1" applyNumberFormat="1" applyFont="1" applyFill="1" applyBorder="1" applyAlignment="1" applyProtection="1">
      <alignment vertical="top"/>
    </xf>
    <xf numFmtId="164" fontId="0" fillId="3" borderId="4" xfId="1" applyFont="1" applyFill="1" applyBorder="1" applyAlignment="1" applyProtection="1">
      <alignment horizontal="center" vertical="top"/>
    </xf>
    <xf numFmtId="0" fontId="18" fillId="3" borderId="2" xfId="0" applyFont="1" applyFill="1" applyBorder="1" applyAlignment="1">
      <alignment vertical="top" wrapText="1"/>
    </xf>
    <xf numFmtId="0" fontId="18" fillId="3" borderId="2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vertical="top" wrapText="1"/>
    </xf>
    <xf numFmtId="167" fontId="18" fillId="3" borderId="2" xfId="1" applyNumberFormat="1" applyFont="1" applyFill="1" applyBorder="1" applyAlignment="1" applyProtection="1">
      <alignment vertical="top"/>
    </xf>
    <xf numFmtId="167" fontId="17" fillId="3" borderId="2" xfId="0" applyNumberFormat="1" applyFont="1" applyFill="1" applyBorder="1" applyAlignment="1">
      <alignment vertical="top"/>
    </xf>
    <xf numFmtId="164" fontId="18" fillId="3" borderId="2" xfId="1" applyFont="1" applyFill="1" applyBorder="1" applyAlignment="1" applyProtection="1">
      <alignment horizontal="center" vertical="top"/>
    </xf>
    <xf numFmtId="0" fontId="9" fillId="3" borderId="2" xfId="0" applyFont="1" applyFill="1" applyBorder="1" applyAlignment="1">
      <alignment horizontal="center" wrapText="1"/>
    </xf>
    <xf numFmtId="0" fontId="18" fillId="3" borderId="0" xfId="0" applyFont="1" applyFill="1" applyAlignment="1">
      <alignment horizontal="left" vertical="center"/>
    </xf>
    <xf numFmtId="1" fontId="0" fillId="0" borderId="0" xfId="3" applyNumberFormat="1" applyFont="1" applyFill="1" applyBorder="1" applyAlignment="1" applyProtection="1">
      <alignment horizontal="right"/>
      <protection locked="0"/>
    </xf>
    <xf numFmtId="0" fontId="16" fillId="3" borderId="8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13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distributed"/>
    </xf>
    <xf numFmtId="0" fontId="16" fillId="3" borderId="7" xfId="0" applyFont="1" applyFill="1" applyBorder="1" applyAlignment="1">
      <alignment horizontal="center" vertical="distributed"/>
    </xf>
    <xf numFmtId="0" fontId="15" fillId="3" borderId="9" xfId="0" applyFont="1" applyFill="1" applyBorder="1" applyAlignment="1">
      <alignment horizontal="center"/>
    </xf>
  </cellXfs>
  <cellStyles count="5">
    <cellStyle name="Hiperligação" xfId="4" builtinId="8"/>
    <cellStyle name="Normal" xfId="0" builtinId="0"/>
    <cellStyle name="Percentagem" xfId="3" builtinId="5"/>
    <cellStyle name="Saída" xfId="2" builtinId="21"/>
    <cellStyle name="Vírgula" xfId="1" builtinId="3"/>
  </cellStyles>
  <dxfs count="3">
    <dxf>
      <font>
        <color theme="0" tint="-4.9989318521683403E-2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</dxfs>
  <tableStyles count="0" defaultTableStyle="TableStyleMedium9" defaultPivotStyle="PivotStyleLight16"/>
  <colors>
    <mruColors>
      <color rgb="FF8FCAE1"/>
      <color rgb="FF72BCDA"/>
      <color rgb="FF00A7D6"/>
      <color rgb="FF00B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1.emf"/><Relationship Id="rId10" Type="http://schemas.openxmlformats.org/officeDocument/2006/relationships/image" Target="../media/image10.emf"/><Relationship Id="rId4" Type="http://schemas.openxmlformats.org/officeDocument/2006/relationships/image" Target="../media/image2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62676</xdr:colOff>
      <xdr:row>1</xdr:row>
      <xdr:rowOff>111328</xdr:rowOff>
    </xdr:from>
    <xdr:to>
      <xdr:col>2</xdr:col>
      <xdr:colOff>2517734</xdr:colOff>
      <xdr:row>1</xdr:row>
      <xdr:rowOff>1050083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462" y="111328"/>
          <a:ext cx="3725058" cy="9387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5391150</xdr:colOff>
          <xdr:row>6</xdr:row>
          <xdr:rowOff>238125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1043" name="ComboBox2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045" name="ComboBox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5391150</xdr:colOff>
          <xdr:row>9</xdr:row>
          <xdr:rowOff>0</xdr:rowOff>
        </xdr:from>
        <xdr:to>
          <xdr:col>4</xdr:col>
          <xdr:colOff>0</xdr:colOff>
          <xdr:row>9</xdr:row>
          <xdr:rowOff>228600</xdr:rowOff>
        </xdr:to>
        <xdr:sp macro="" textlink="">
          <xdr:nvSpPr>
            <xdr:cNvPr id="1046" name="ComboBox3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1047" name="ComboBox4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1048" name="ComboBox5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</xdr:row>
          <xdr:rowOff>0</xdr:rowOff>
        </xdr:from>
        <xdr:to>
          <xdr:col>4</xdr:col>
          <xdr:colOff>0</xdr:colOff>
          <xdr:row>58</xdr:row>
          <xdr:rowOff>0</xdr:rowOff>
        </xdr:to>
        <xdr:sp macro="" textlink="">
          <xdr:nvSpPr>
            <xdr:cNvPr id="1049" name="ComboBox6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</xdr:row>
          <xdr:rowOff>0</xdr:rowOff>
        </xdr:from>
        <xdr:to>
          <xdr:col>4</xdr:col>
          <xdr:colOff>0</xdr:colOff>
          <xdr:row>58</xdr:row>
          <xdr:rowOff>0</xdr:rowOff>
        </xdr:to>
        <xdr:sp macro="" textlink="">
          <xdr:nvSpPr>
            <xdr:cNvPr id="1050" name="ComboBox7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</xdr:row>
          <xdr:rowOff>0</xdr:rowOff>
        </xdr:from>
        <xdr:to>
          <xdr:col>4</xdr:col>
          <xdr:colOff>0</xdr:colOff>
          <xdr:row>58</xdr:row>
          <xdr:rowOff>0</xdr:rowOff>
        </xdr:to>
        <xdr:sp macro="" textlink="">
          <xdr:nvSpPr>
            <xdr:cNvPr id="1051" name="ComboBox8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</xdr:row>
          <xdr:rowOff>0</xdr:rowOff>
        </xdr:from>
        <xdr:to>
          <xdr:col>4</xdr:col>
          <xdr:colOff>0</xdr:colOff>
          <xdr:row>58</xdr:row>
          <xdr:rowOff>0</xdr:rowOff>
        </xdr:to>
        <xdr:sp macro="" textlink="">
          <xdr:nvSpPr>
            <xdr:cNvPr id="1052" name="ComboBox9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</xdr:row>
          <xdr:rowOff>0</xdr:rowOff>
        </xdr:from>
        <xdr:to>
          <xdr:col>4</xdr:col>
          <xdr:colOff>0</xdr:colOff>
          <xdr:row>58</xdr:row>
          <xdr:rowOff>0</xdr:rowOff>
        </xdr:to>
        <xdr:sp macro="" textlink="">
          <xdr:nvSpPr>
            <xdr:cNvPr id="1053" name="ComboBox10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1064" name="ComboBox11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G109"/>
  <sheetViews>
    <sheetView tabSelected="1" topLeftCell="A2" zoomScaleNormal="100" zoomScaleSheetLayoutView="55" workbookViewId="0">
      <selection activeCell="D5" sqref="D5"/>
    </sheetView>
  </sheetViews>
  <sheetFormatPr defaultColWidth="8.7109375" defaultRowHeight="15" x14ac:dyDescent="0.25"/>
  <cols>
    <col min="1" max="1" width="2.42578125" customWidth="1"/>
    <col min="2" max="2" width="18.140625" customWidth="1"/>
    <col min="3" max="3" width="81" style="11" customWidth="1"/>
    <col min="4" max="4" width="28.5703125" style="9" customWidth="1"/>
    <col min="5" max="5" width="6.42578125" style="10" customWidth="1"/>
    <col min="6" max="6" width="126.7109375" style="10" customWidth="1"/>
    <col min="7" max="7" width="3.42578125" customWidth="1"/>
  </cols>
  <sheetData>
    <row r="2" spans="2:7" ht="88.5" customHeight="1" x14ac:dyDescent="0.3">
      <c r="B2" s="7"/>
      <c r="C2" s="8"/>
    </row>
    <row r="3" spans="2:7" ht="13.5" customHeight="1" x14ac:dyDescent="0.25">
      <c r="B3" t="s">
        <v>131</v>
      </c>
      <c r="C3" s="8"/>
    </row>
    <row r="4" spans="2:7" ht="21" customHeight="1" x14ac:dyDescent="0.35">
      <c r="B4" s="12" t="s">
        <v>30</v>
      </c>
      <c r="C4" s="13"/>
      <c r="D4" s="14"/>
    </row>
    <row r="5" spans="2:7" ht="12.6" customHeight="1" x14ac:dyDescent="0.25">
      <c r="B5" s="15"/>
      <c r="C5" s="13"/>
      <c r="D5" s="14"/>
    </row>
    <row r="6" spans="2:7" ht="11.1" customHeight="1" x14ac:dyDescent="0.25">
      <c r="D6" s="14"/>
    </row>
    <row r="7" spans="2:7" s="19" customFormat="1" ht="18.95" customHeight="1" x14ac:dyDescent="0.25">
      <c r="B7" s="86" t="s">
        <v>0</v>
      </c>
      <c r="C7" s="87"/>
      <c r="D7" s="88"/>
      <c r="E7" s="16" t="s">
        <v>2</v>
      </c>
      <c r="F7" s="17" t="s">
        <v>37</v>
      </c>
      <c r="G7" s="18"/>
    </row>
    <row r="8" spans="2:7" ht="18.95" customHeight="1" x14ac:dyDescent="0.25">
      <c r="B8" s="93" t="s">
        <v>10</v>
      </c>
      <c r="C8" s="51" t="s">
        <v>22</v>
      </c>
      <c r="D8" s="20"/>
      <c r="E8" s="56"/>
      <c r="F8" s="57" t="s">
        <v>21</v>
      </c>
    </row>
    <row r="9" spans="2:7" ht="18.95" customHeight="1" x14ac:dyDescent="0.25">
      <c r="B9" s="95"/>
      <c r="C9" s="51" t="s">
        <v>62</v>
      </c>
      <c r="D9" s="20"/>
      <c r="E9" s="56"/>
      <c r="F9" s="57" t="s">
        <v>46</v>
      </c>
    </row>
    <row r="10" spans="2:7" ht="18.95" customHeight="1" x14ac:dyDescent="0.25">
      <c r="B10" s="95"/>
      <c r="C10" s="51" t="s">
        <v>63</v>
      </c>
      <c r="D10" s="20"/>
      <c r="E10" s="56"/>
      <c r="F10" s="57" t="s">
        <v>43</v>
      </c>
    </row>
    <row r="11" spans="2:7" ht="18.95" customHeight="1" x14ac:dyDescent="0.25">
      <c r="B11" s="95"/>
      <c r="C11" s="51" t="s">
        <v>88</v>
      </c>
      <c r="D11" s="20"/>
      <c r="E11" s="56"/>
      <c r="F11" s="57" t="s">
        <v>47</v>
      </c>
    </row>
    <row r="12" spans="2:7" ht="18.95" customHeight="1" x14ac:dyDescent="0.25">
      <c r="B12" s="95"/>
      <c r="C12" s="51" t="s">
        <v>86</v>
      </c>
      <c r="D12" s="20"/>
      <c r="E12" s="56"/>
      <c r="F12" s="57" t="s">
        <v>52</v>
      </c>
    </row>
    <row r="13" spans="2:7" ht="18.95" customHeight="1" x14ac:dyDescent="0.25">
      <c r="B13" s="95"/>
      <c r="C13" s="82" t="s">
        <v>125</v>
      </c>
      <c r="D13" s="20"/>
      <c r="E13" s="58"/>
      <c r="F13" s="59" t="s">
        <v>127</v>
      </c>
    </row>
    <row r="14" spans="2:7" ht="17.100000000000001" customHeight="1" x14ac:dyDescent="0.25">
      <c r="B14" s="95"/>
      <c r="C14" s="51" t="s">
        <v>64</v>
      </c>
      <c r="D14" s="40">
        <v>0</v>
      </c>
      <c r="E14" s="60"/>
      <c r="F14" s="57" t="s">
        <v>48</v>
      </c>
      <c r="G14" s="14"/>
    </row>
    <row r="15" spans="2:7" ht="17.100000000000001" customHeight="1" x14ac:dyDescent="0.25">
      <c r="B15" s="95"/>
      <c r="C15" s="52" t="s">
        <v>65</v>
      </c>
      <c r="D15" s="5">
        <v>0</v>
      </c>
      <c r="E15" s="60" t="s">
        <v>1</v>
      </c>
      <c r="F15" s="57" t="s">
        <v>126</v>
      </c>
    </row>
    <row r="16" spans="2:7" ht="17.100000000000001" customHeight="1" x14ac:dyDescent="0.25">
      <c r="B16" s="95"/>
      <c r="C16" s="52" t="s">
        <v>66</v>
      </c>
      <c r="D16" s="5">
        <v>0</v>
      </c>
      <c r="E16" s="60" t="s">
        <v>1</v>
      </c>
      <c r="F16" s="57" t="s">
        <v>118</v>
      </c>
    </row>
    <row r="17" spans="2:6" ht="27" customHeight="1" x14ac:dyDescent="0.25">
      <c r="B17" s="95"/>
      <c r="C17" s="52" t="s">
        <v>67</v>
      </c>
      <c r="D17" s="5">
        <v>0</v>
      </c>
      <c r="E17" s="60" t="s">
        <v>1</v>
      </c>
      <c r="F17" s="57" t="s">
        <v>49</v>
      </c>
    </row>
    <row r="18" spans="2:6" ht="25.5" customHeight="1" x14ac:dyDescent="0.25">
      <c r="B18" s="95"/>
      <c r="C18" s="52" t="s">
        <v>123</v>
      </c>
      <c r="D18" s="5">
        <v>0</v>
      </c>
      <c r="E18" s="60" t="s">
        <v>1</v>
      </c>
      <c r="F18" s="57" t="s">
        <v>50</v>
      </c>
    </row>
    <row r="19" spans="2:6" ht="33.6" customHeight="1" x14ac:dyDescent="0.25">
      <c r="B19" s="95"/>
      <c r="C19" s="53" t="s">
        <v>68</v>
      </c>
      <c r="D19" s="5">
        <v>0</v>
      </c>
      <c r="E19" s="60" t="s">
        <v>1</v>
      </c>
      <c r="F19" s="57" t="s">
        <v>122</v>
      </c>
    </row>
    <row r="20" spans="2:6" ht="25.5" customHeight="1" x14ac:dyDescent="0.25">
      <c r="B20" s="95"/>
      <c r="C20" s="52" t="s">
        <v>69</v>
      </c>
      <c r="D20" s="5">
        <v>0</v>
      </c>
      <c r="E20" s="60" t="s">
        <v>1</v>
      </c>
      <c r="F20" s="57" t="s">
        <v>51</v>
      </c>
    </row>
    <row r="21" spans="2:6" ht="39.75" customHeight="1" x14ac:dyDescent="0.25">
      <c r="B21" s="95"/>
      <c r="C21" s="54" t="s">
        <v>119</v>
      </c>
      <c r="D21" s="50">
        <v>0</v>
      </c>
      <c r="E21" s="61" t="s">
        <v>4</v>
      </c>
      <c r="F21" s="59" t="s">
        <v>112</v>
      </c>
    </row>
    <row r="22" spans="2:6" s="39" customFormat="1" ht="42.75" customHeight="1" x14ac:dyDescent="0.25">
      <c r="B22" s="96"/>
      <c r="C22" s="55" t="s">
        <v>120</v>
      </c>
      <c r="D22" s="50">
        <v>0</v>
      </c>
      <c r="E22" s="61" t="s">
        <v>4</v>
      </c>
      <c r="F22" s="59" t="e">
        <f>CONCATENATE( RPTEU_VARIÁVEIS!C$5*100, " % do valor de referência Portaria que fixa o Regime da Habitação a Custos Controlados, adotando -se em cada ano o último custo", " de construção da habitação nova (ICCHM) divulgado pelo INE, disponível em 15/dezembro do ano anterior, arredondado por excesso para a unidade dezena de €;")</f>
        <v>#N/A</v>
      </c>
    </row>
    <row r="23" spans="2:6" ht="12.75" customHeight="1" x14ac:dyDescent="0.25">
      <c r="B23" s="21"/>
      <c r="C23" s="22"/>
      <c r="D23" s="23"/>
      <c r="E23" s="24"/>
      <c r="F23" s="24"/>
    </row>
    <row r="24" spans="2:6" s="19" customFormat="1" ht="20.25" customHeight="1" x14ac:dyDescent="0.25">
      <c r="B24" s="89" t="s">
        <v>3</v>
      </c>
      <c r="C24" s="90"/>
      <c r="D24" s="91"/>
      <c r="E24" s="17"/>
      <c r="F24" s="17"/>
    </row>
    <row r="25" spans="2:6" ht="17.100000000000001" customHeight="1" x14ac:dyDescent="0.25">
      <c r="B25" s="84" t="s">
        <v>7</v>
      </c>
      <c r="C25" s="62" t="s">
        <v>70</v>
      </c>
      <c r="D25" s="63">
        <v>3.5</v>
      </c>
      <c r="E25" s="60"/>
      <c r="F25" s="57" t="s">
        <v>45</v>
      </c>
    </row>
    <row r="26" spans="2:6" ht="27.95" customHeight="1" x14ac:dyDescent="0.25">
      <c r="B26" s="85"/>
      <c r="C26" s="62" t="s">
        <v>71</v>
      </c>
      <c r="D26" s="63" t="str">
        <f>RPTEU_VARIÁVEIS!C28</f>
        <v>?</v>
      </c>
      <c r="E26" s="60"/>
      <c r="F26" s="57" t="s">
        <v>42</v>
      </c>
    </row>
    <row r="27" spans="2:6" ht="29.25" customHeight="1" x14ac:dyDescent="0.25">
      <c r="B27" s="85"/>
      <c r="C27" s="64" t="s">
        <v>115</v>
      </c>
      <c r="D27" s="65">
        <f>IF(RPTEU_VARIÁVEIS!$B$5="Ano de 2020","Erro",IF(RPTEU_VARIÁVEIS!$B$5="Ano de 2021",710,IF(RPTEU_VARIÁVEIS!$B$5="Ano de 2022",710,IF(RPTEU_VARIÁVEIS!$B$5="Ano de 2023",900,IF(RPTEU_VARIÁVEIS!$B$5="Ano de 2024",920,IF(RPTEU_VARIÁVEIS!$B$5="Ano de 2025",960,1000))))))</f>
        <v>1000</v>
      </c>
      <c r="E27" s="66" t="s">
        <v>4</v>
      </c>
      <c r="F27" s="59" t="s">
        <v>113</v>
      </c>
    </row>
    <row r="28" spans="2:6" ht="15.75" x14ac:dyDescent="0.25">
      <c r="B28" s="85"/>
      <c r="C28" s="62" t="s">
        <v>72</v>
      </c>
      <c r="D28" s="63">
        <f>($D$14/$D$25)*0.15*D27</f>
        <v>0</v>
      </c>
      <c r="E28" s="60"/>
      <c r="F28" s="57" t="s">
        <v>15</v>
      </c>
    </row>
    <row r="29" spans="2:6" ht="18" customHeight="1" x14ac:dyDescent="0.25">
      <c r="B29" s="93" t="s">
        <v>18</v>
      </c>
      <c r="C29" s="67" t="s">
        <v>73</v>
      </c>
      <c r="D29" s="68" t="e">
        <f>RPTEU_VARIÁVEIS!C5</f>
        <v>#N/A</v>
      </c>
      <c r="E29" s="69"/>
      <c r="F29" s="70" t="s">
        <v>114</v>
      </c>
    </row>
    <row r="30" spans="2:6" ht="17.100000000000001" customHeight="1" x14ac:dyDescent="0.25">
      <c r="B30" s="94"/>
      <c r="C30" s="62" t="s">
        <v>74</v>
      </c>
      <c r="D30" s="71">
        <v>0.5</v>
      </c>
      <c r="E30" s="60"/>
      <c r="F30" s="57" t="s">
        <v>5</v>
      </c>
    </row>
    <row r="31" spans="2:6" ht="17.100000000000001" customHeight="1" x14ac:dyDescent="0.25">
      <c r="B31" s="92" t="s">
        <v>44</v>
      </c>
      <c r="C31" s="62" t="s">
        <v>75</v>
      </c>
      <c r="D31" s="72">
        <f>D17+D18+D19</f>
        <v>0</v>
      </c>
      <c r="E31" s="73" t="s">
        <v>1</v>
      </c>
      <c r="F31" s="57" t="s">
        <v>53</v>
      </c>
    </row>
    <row r="32" spans="2:6" ht="17.100000000000001" customHeight="1" x14ac:dyDescent="0.25">
      <c r="B32" s="92"/>
      <c r="C32" s="62" t="s">
        <v>76</v>
      </c>
      <c r="D32" s="72">
        <f>D17+D18</f>
        <v>0</v>
      </c>
      <c r="E32" s="60" t="s">
        <v>1</v>
      </c>
      <c r="F32" s="57" t="s">
        <v>60</v>
      </c>
    </row>
    <row r="33" spans="2:6" ht="17.100000000000001" customHeight="1" x14ac:dyDescent="0.25">
      <c r="B33" s="92"/>
      <c r="C33" s="64" t="e">
        <f>_xlfn.CONCAT("Área licenciada que exceda a preexistende deduzida de ",RPTEU_VARIÁVEIS!D5," m2 (A)")</f>
        <v>#N/A</v>
      </c>
      <c r="D33" s="72" t="e">
        <f>IF($D$31-$D$19-D17-RPTEU_VARIÁVEIS!D5+D15&lt;0,0,$D$31-$D$19-D17-RPTEU_VARIÁVEIS!D5+IF(D15&gt;RPTEU_VARIÁVEIS!D5,RPTEU_VARIÁVEIS!D5,D15))</f>
        <v>#N/A</v>
      </c>
      <c r="E33" s="60" t="s">
        <v>1</v>
      </c>
      <c r="F33" s="59" t="e">
        <f>_xlfn.CONCAT("act - acd - acp - ",RPTEU_VARIÁVEIS!D5," + Fr  (RPTEU, alínea b) do art.3º e norma interpretativa do Capítulo VI do Anexo do RPTEU)")</f>
        <v>#N/A</v>
      </c>
    </row>
    <row r="34" spans="2:6" ht="12.75" customHeight="1" x14ac:dyDescent="0.25">
      <c r="B34" s="25"/>
      <c r="C34" s="22"/>
      <c r="D34" s="22"/>
      <c r="E34" s="26"/>
      <c r="F34" s="27"/>
    </row>
    <row r="35" spans="2:6" s="19" customFormat="1" ht="18.95" customHeight="1" x14ac:dyDescent="0.25">
      <c r="B35" s="89" t="s">
        <v>6</v>
      </c>
      <c r="C35" s="90"/>
      <c r="D35" s="91"/>
      <c r="E35" s="17"/>
      <c r="F35" s="17"/>
    </row>
    <row r="36" spans="2:6" ht="17.100000000000001" customHeight="1" x14ac:dyDescent="0.25">
      <c r="B36" s="93" t="s">
        <v>35</v>
      </c>
      <c r="C36" s="74" t="s">
        <v>77</v>
      </c>
      <c r="D36" s="65" t="e">
        <f>D16*D26</f>
        <v>#VALUE!</v>
      </c>
      <c r="E36" s="66" t="s">
        <v>1</v>
      </c>
      <c r="F36" s="59" t="s">
        <v>9</v>
      </c>
    </row>
    <row r="37" spans="2:6" ht="17.100000000000001" customHeight="1" x14ac:dyDescent="0.25">
      <c r="B37" s="95"/>
      <c r="C37" s="75" t="s">
        <v>78</v>
      </c>
      <c r="D37" s="65" t="e">
        <f>D32-D36</f>
        <v>#VALUE!</v>
      </c>
      <c r="E37" s="60" t="s">
        <v>1</v>
      </c>
      <c r="F37" s="59" t="s">
        <v>121</v>
      </c>
    </row>
    <row r="38" spans="2:6" ht="17.100000000000001" customHeight="1" x14ac:dyDescent="0.25">
      <c r="B38" s="95"/>
      <c r="C38" s="75" t="s">
        <v>79</v>
      </c>
      <c r="D38" s="65">
        <f>D32-D17</f>
        <v>0</v>
      </c>
      <c r="E38" s="60" t="s">
        <v>1</v>
      </c>
      <c r="F38" s="59" t="s">
        <v>87</v>
      </c>
    </row>
    <row r="39" spans="2:6" ht="17.100000000000001" customHeight="1" x14ac:dyDescent="0.25">
      <c r="B39" s="95"/>
      <c r="C39" s="75" t="s">
        <v>80</v>
      </c>
      <c r="D39" s="65" t="e">
        <f>IF(D38&lt;D37,D38,D37)</f>
        <v>#VALUE!</v>
      </c>
      <c r="E39" s="60" t="s">
        <v>1</v>
      </c>
      <c r="F39" s="59" t="s">
        <v>61</v>
      </c>
    </row>
    <row r="40" spans="2:6" ht="23.45" customHeight="1" x14ac:dyDescent="0.25">
      <c r="B40" s="95"/>
      <c r="C40" s="28" t="s">
        <v>23</v>
      </c>
      <c r="D40" s="29" t="e">
        <f>ROUND(IF(($D$39*(($D$14/$D$25)*0.15)*$D$27)&lt;0, (RPTEU_VARIÁVEIS!C19*($D$39*(($D$14/$D$25)*0.15)*$D$27)), (RPTEU_VARIÁVEIS!E5*$D$39*(($D$14/$D$25)*0.15)*$D$27*RPTEU_VARIÁVEIS!D28)),2)</f>
        <v>#VALUE!</v>
      </c>
      <c r="E40" s="30" t="s">
        <v>4</v>
      </c>
      <c r="F40" s="31" t="s">
        <v>89</v>
      </c>
    </row>
    <row r="41" spans="2:6" ht="17.100000000000001" customHeight="1" x14ac:dyDescent="0.25">
      <c r="B41" s="95"/>
      <c r="C41" s="76" t="s">
        <v>81</v>
      </c>
      <c r="D41" s="63" t="e">
        <f>ROUND(D33*0.5*D26*D28,2)</f>
        <v>#N/A</v>
      </c>
      <c r="E41" s="60" t="s">
        <v>4</v>
      </c>
      <c r="F41" s="57" t="s">
        <v>11</v>
      </c>
    </row>
    <row r="42" spans="2:6" ht="17.100000000000001" customHeight="1" x14ac:dyDescent="0.25">
      <c r="B42" s="95"/>
      <c r="C42" s="74" t="s">
        <v>82</v>
      </c>
      <c r="D42" s="63" t="e">
        <f>ROUND($D$20*$D$26*(($D$14/$D$25)*0.15*D27),2)</f>
        <v>#VALUE!</v>
      </c>
      <c r="E42" s="60" t="s">
        <v>4</v>
      </c>
      <c r="F42" s="59" t="s">
        <v>57</v>
      </c>
    </row>
    <row r="43" spans="2:6" ht="17.100000000000001" customHeight="1" x14ac:dyDescent="0.25">
      <c r="B43" s="104"/>
      <c r="C43" s="77" t="s">
        <v>83</v>
      </c>
      <c r="D43" s="63" t="e">
        <f>ROUND($D$41-$D$42,2)</f>
        <v>#N/A</v>
      </c>
      <c r="E43" s="60" t="s">
        <v>4</v>
      </c>
      <c r="F43" s="57" t="s">
        <v>40</v>
      </c>
    </row>
    <row r="44" spans="2:6" ht="22.5" customHeight="1" x14ac:dyDescent="0.25">
      <c r="B44" s="104"/>
      <c r="C44" s="28" t="s">
        <v>14</v>
      </c>
      <c r="D44" s="29" t="e">
        <f>($D$33*0.5-$D$20)*(($D$14/$D$25*0.15)*$D$26*$D$27)</f>
        <v>#N/A</v>
      </c>
      <c r="E44" s="30" t="s">
        <v>4</v>
      </c>
      <c r="F44" s="31" t="s">
        <v>17</v>
      </c>
    </row>
    <row r="45" spans="2:6" ht="17.100000000000001" customHeight="1" x14ac:dyDescent="0.25">
      <c r="B45" s="94"/>
      <c r="C45" s="28" t="s">
        <v>36</v>
      </c>
      <c r="D45" s="29" t="e">
        <f>ROUND(SUM(D40,D44),2)</f>
        <v>#VALUE!</v>
      </c>
      <c r="E45" s="30" t="s">
        <v>4</v>
      </c>
      <c r="F45" s="31" t="s">
        <v>38</v>
      </c>
    </row>
    <row r="46" spans="2:6" ht="11.1" customHeight="1" x14ac:dyDescent="0.25">
      <c r="C46"/>
      <c r="D46"/>
      <c r="E46"/>
      <c r="F46"/>
    </row>
    <row r="47" spans="2:6" s="19" customFormat="1" ht="18.95" customHeight="1" x14ac:dyDescent="0.25">
      <c r="B47" s="89" t="s">
        <v>8</v>
      </c>
      <c r="C47" s="90"/>
      <c r="D47" s="91"/>
      <c r="E47" s="17"/>
      <c r="F47" s="17"/>
    </row>
    <row r="48" spans="2:6" ht="17.100000000000001" customHeight="1" x14ac:dyDescent="0.25">
      <c r="B48" s="105" t="s">
        <v>39</v>
      </c>
      <c r="C48" s="74" t="s">
        <v>84</v>
      </c>
      <c r="D48" s="72" t="e">
        <f>ROUND(IF(($D$33*0.05*$D$27-D21)&lt;0,0,($D$33*0.05*$D$27-D21)),2)</f>
        <v>#N/A</v>
      </c>
      <c r="E48" s="60" t="s">
        <v>4</v>
      </c>
      <c r="F48" s="57" t="s">
        <v>116</v>
      </c>
    </row>
    <row r="49" spans="1:7" ht="17.100000000000001" customHeight="1" x14ac:dyDescent="0.25">
      <c r="B49" s="106"/>
      <c r="C49" s="74" t="s">
        <v>85</v>
      </c>
      <c r="D49" s="78" t="e">
        <f>ROUND(IF(($D$33*$D$29*$D$27*RPTEU_VARIÁVEIS!$C$9*RPTEU_VARIÁVEIS!$C$14)-$D$22&lt;0,0,($D$33*$D$29*$D$27*RPTEU_VARIÁVEIS!$C$9*RPTEU_VARIÁVEIS!$C$14)-$D$22),2)</f>
        <v>#N/A</v>
      </c>
      <c r="E49" s="60" t="s">
        <v>4</v>
      </c>
      <c r="F49" s="57" t="s">
        <v>117</v>
      </c>
    </row>
    <row r="50" spans="1:7" ht="17.100000000000001" customHeight="1" x14ac:dyDescent="0.25">
      <c r="B50" s="107"/>
      <c r="C50" s="28" t="s">
        <v>32</v>
      </c>
      <c r="D50" s="32" t="e">
        <f>ROUND($D$48+$D$49,2)</f>
        <v>#N/A</v>
      </c>
      <c r="E50" s="33" t="s">
        <v>4</v>
      </c>
      <c r="F50" s="31" t="s">
        <v>16</v>
      </c>
    </row>
    <row r="51" spans="1:7" ht="11.1" customHeight="1" thickBot="1" x14ac:dyDescent="0.3">
      <c r="C51"/>
      <c r="D51"/>
      <c r="E51"/>
      <c r="F51"/>
    </row>
    <row r="52" spans="1:7" ht="47.45" customHeight="1" thickTop="1" thickBot="1" x14ac:dyDescent="0.3">
      <c r="B52" s="99" t="s">
        <v>34</v>
      </c>
      <c r="C52" s="100"/>
      <c r="D52" s="34" t="e">
        <f>D44+D50+D40</f>
        <v>#N/A</v>
      </c>
      <c r="E52" s="35" t="s">
        <v>4</v>
      </c>
      <c r="F52" s="36"/>
      <c r="G52" s="37"/>
    </row>
    <row r="53" spans="1:7" ht="15.75" thickTop="1" x14ac:dyDescent="0.25"/>
    <row r="54" spans="1:7" s="19" customFormat="1" ht="18.95" customHeight="1" x14ac:dyDescent="0.25">
      <c r="B54" s="101" t="s">
        <v>110</v>
      </c>
      <c r="C54" s="102"/>
      <c r="D54" s="103"/>
      <c r="E54" s="38"/>
      <c r="F54" s="38"/>
    </row>
    <row r="55" spans="1:7" ht="17.100000000000001" customHeight="1" x14ac:dyDescent="0.25">
      <c r="A55" s="39"/>
      <c r="B55" s="97" t="s">
        <v>106</v>
      </c>
      <c r="C55" s="75" t="s">
        <v>102</v>
      </c>
      <c r="D55" s="79" t="e">
        <f>D40</f>
        <v>#VALUE!</v>
      </c>
      <c r="E55" s="80" t="s">
        <v>4</v>
      </c>
      <c r="F55" s="53" t="s">
        <v>109</v>
      </c>
    </row>
    <row r="56" spans="1:7" ht="17.100000000000001" customHeight="1" x14ac:dyDescent="0.25">
      <c r="A56" s="39"/>
      <c r="B56" s="98"/>
      <c r="C56" s="75" t="s">
        <v>103</v>
      </c>
      <c r="D56" s="79" t="e">
        <f>D44</f>
        <v>#N/A</v>
      </c>
      <c r="E56" s="80" t="s">
        <v>4</v>
      </c>
      <c r="F56" s="53" t="s">
        <v>104</v>
      </c>
    </row>
    <row r="57" spans="1:7" ht="17.100000000000001" customHeight="1" x14ac:dyDescent="0.25">
      <c r="A57" s="39"/>
      <c r="B57" s="81" t="s">
        <v>108</v>
      </c>
      <c r="C57" s="74" t="s">
        <v>107</v>
      </c>
      <c r="D57" s="79" t="e">
        <f>D50</f>
        <v>#N/A</v>
      </c>
      <c r="E57" s="80" t="s">
        <v>4</v>
      </c>
      <c r="F57" s="53" t="s">
        <v>105</v>
      </c>
    </row>
    <row r="58" spans="1:7" ht="15.95" customHeight="1" x14ac:dyDescent="0.25"/>
    <row r="60" spans="1:7" ht="81" customHeight="1" x14ac:dyDescent="0.25"/>
    <row r="66" ht="27.95" customHeight="1" x14ac:dyDescent="0.25"/>
    <row r="67" ht="27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30.95" customHeight="1" x14ac:dyDescent="0.25"/>
    <row r="75" ht="18.95" customHeight="1" x14ac:dyDescent="0.25"/>
    <row r="76" ht="18.95" customHeight="1" x14ac:dyDescent="0.25"/>
    <row r="77" ht="12" customHeight="1" x14ac:dyDescent="0.25"/>
    <row r="80" ht="18.95" customHeight="1" x14ac:dyDescent="0.25"/>
    <row r="82" ht="18.95" customHeight="1" x14ac:dyDescent="0.25"/>
    <row r="83" ht="26.45" customHeight="1" x14ac:dyDescent="0.25"/>
    <row r="84" ht="12.6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2.6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33.950000000000003" customHeight="1" x14ac:dyDescent="0.25"/>
    <row r="109" ht="41.1" customHeight="1" x14ac:dyDescent="0.25"/>
  </sheetData>
  <sheetProtection algorithmName="SHA-512" hashValue="/u0IWKA28Rmr7bWWlzsQu1FAlAgv98o1bfAD2dFBikBZnMgKw1l7iaJbNucvS7HtCtMAJRCzjJfuYaxFJiGs9g==" saltValue="4QACOzJqcCOu1b1v55CWjQ==" spinCount="100000" sheet="1" objects="1" scenarios="1"/>
  <dataConsolidate/>
  <mergeCells count="13">
    <mergeCell ref="B55:B56"/>
    <mergeCell ref="B52:C52"/>
    <mergeCell ref="B35:D35"/>
    <mergeCell ref="B47:D47"/>
    <mergeCell ref="B54:D54"/>
    <mergeCell ref="B36:B45"/>
    <mergeCell ref="B48:B50"/>
    <mergeCell ref="B25:B28"/>
    <mergeCell ref="B7:D7"/>
    <mergeCell ref="B24:D24"/>
    <mergeCell ref="B31:B33"/>
    <mergeCell ref="B29:B30"/>
    <mergeCell ref="B8:B22"/>
  </mergeCells>
  <conditionalFormatting sqref="D15">
    <cfRule type="cellIs" dxfId="1" priority="4" operator="greaterThan">
      <formula>150</formula>
    </cfRule>
  </conditionalFormatting>
  <dataValidations count="2">
    <dataValidation type="list" allowBlank="1" showInputMessage="1" showErrorMessage="1" sqref="I15" xr:uid="{FB6D6461-7B57-46CF-BF5E-56A7AE91AA64}">
      <formula1>$I$16:$I$21</formula1>
    </dataValidation>
    <dataValidation type="custom" allowBlank="1" showInputMessage="1" showErrorMessage="1" error="Introduzir apenas valores entre 0 e 150 m2" sqref="D15" xr:uid="{FC335880-72FD-464A-9A2F-F2BDF2191BF4}">
      <formula1>D15&lt;=150</formula1>
    </dataValidation>
  </dataValidations>
  <printOptions horizontalCentered="1"/>
  <pageMargins left="0.31496062992125984" right="0.31496062992125984" top="0.19685039370078741" bottom="0.35433070866141736" header="0.31496062992125984" footer="0.31496062992125984"/>
  <pageSetup paperSize="9" scale="47" fitToWidth="0" fitToHeight="0" orientation="landscape" horizontalDpi="4294967293" verticalDpi="4294967293" r:id="rId1"/>
  <rowBreaks count="1" manualBreakCount="1">
    <brk id="58" max="16383" man="1"/>
  </rowBreaks>
  <drawing r:id="rId2"/>
  <legacyDrawing r:id="rId3"/>
  <controls>
    <mc:AlternateContent xmlns:mc="http://schemas.openxmlformats.org/markup-compatibility/2006">
      <mc:Choice Requires="x14">
        <control shapeId="1048" r:id="rId4" name="ComboBox5">
          <controlPr defaultSize="0" autoLine="0" autoPict="0" linkedCell="RPTEU_VARIÁVEIS!$B$28" listFillRange="RPTEU_VARIÁVEIS!$A$22:$A$27" r:id="rId5">
            <anchor moveWithCells="1" sizeWithCells="1">
              <from>
                <xdr:col>3</xdr:col>
                <xdr:colOff>0</xdr:colOff>
                <xdr:row>11</xdr:row>
                <xdr:rowOff>0</xdr:rowOff>
              </from>
              <to>
                <xdr:col>4</xdr:col>
                <xdr:colOff>0</xdr:colOff>
                <xdr:row>12</xdr:row>
                <xdr:rowOff>0</xdr:rowOff>
              </to>
            </anchor>
          </controlPr>
        </control>
      </mc:Choice>
      <mc:Fallback>
        <control shapeId="1048" r:id="rId4" name="ComboBox5"/>
      </mc:Fallback>
    </mc:AlternateContent>
    <mc:AlternateContent xmlns:mc="http://schemas.openxmlformats.org/markup-compatibility/2006">
      <mc:Choice Requires="x14">
        <control shapeId="1047" r:id="rId6" name="ComboBox4">
          <controlPr defaultSize="0" autoLine="0" autoPict="0" linkedCell="RPTEU_VARIÁVEIS!$B$19" listFillRange="RPTEU_VARIÁVEIS!$A$17:$A$18" r:id="rId7">
            <anchor moveWithCells="1" sizeWithCells="1">
              <from>
                <xdr:col>3</xdr:col>
                <xdr:colOff>0</xdr:colOff>
                <xdr:row>10</xdr:row>
                <xdr:rowOff>0</xdr:rowOff>
              </from>
              <to>
                <xdr:col>4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1047" r:id="rId6" name="ComboBox4"/>
      </mc:Fallback>
    </mc:AlternateContent>
    <mc:AlternateContent xmlns:mc="http://schemas.openxmlformats.org/markup-compatibility/2006">
      <mc:Choice Requires="x14">
        <control shapeId="1046" r:id="rId8" name="ComboBox3">
          <controlPr defaultSize="0" autoLine="0" linkedCell="RPTEU_VARIÁVEIS!$B$14" listFillRange="RPTEU_VARIÁVEIS!$A$12:$A$13" r:id="rId9">
            <anchor moveWithCells="1" sizeWithCells="1">
              <from>
                <xdr:col>2</xdr:col>
                <xdr:colOff>5391150</xdr:colOff>
                <xdr:row>9</xdr:row>
                <xdr:rowOff>0</xdr:rowOff>
              </from>
              <to>
                <xdr:col>4</xdr:col>
                <xdr:colOff>0</xdr:colOff>
                <xdr:row>9</xdr:row>
                <xdr:rowOff>228600</xdr:rowOff>
              </to>
            </anchor>
          </controlPr>
        </control>
      </mc:Choice>
      <mc:Fallback>
        <control shapeId="1046" r:id="rId8" name="ComboBox3"/>
      </mc:Fallback>
    </mc:AlternateContent>
    <mc:AlternateContent xmlns:mc="http://schemas.openxmlformats.org/markup-compatibility/2006">
      <mc:Choice Requires="x14">
        <control shapeId="1045" r:id="rId10" name="ComboBox1">
          <controlPr defaultSize="0" autoLine="0" autoPict="0" linkedCell="RPTEU_VARIÁVEIS!$B$9" listFillRange="RPTEU_VARIÁVEIS!$A$7:$A$8" r:id="rId11">
            <anchor moveWithCells="1" sizeWithCells="1">
              <from>
                <xdr:col>3</xdr:col>
                <xdr:colOff>0</xdr:colOff>
                <xdr:row>8</xdr:row>
                <xdr:rowOff>0</xdr:rowOff>
              </from>
              <to>
                <xdr:col>4</xdr:col>
                <xdr:colOff>0</xdr:colOff>
                <xdr:row>9</xdr:row>
                <xdr:rowOff>0</xdr:rowOff>
              </to>
            </anchor>
          </controlPr>
        </control>
      </mc:Choice>
      <mc:Fallback>
        <control shapeId="1045" r:id="rId10" name="ComboBox1"/>
      </mc:Fallback>
    </mc:AlternateContent>
    <mc:AlternateContent xmlns:mc="http://schemas.openxmlformats.org/markup-compatibility/2006">
      <mc:Choice Requires="x14">
        <control shapeId="1043" r:id="rId12" name="ComboBox2">
          <controlPr defaultSize="0" autoLine="0" autoPict="0" linkedCell="RPTEU_VARIÁVEIS!$B$5" listFillRange="RPTEU_VARIÁVEIS!A2:A4" r:id="rId13">
            <anchor moveWithCells="1" sizeWithCells="1">
              <from>
                <xdr:col>2</xdr:col>
                <xdr:colOff>5391150</xdr:colOff>
                <xdr:row>6</xdr:row>
                <xdr:rowOff>238125</xdr:rowOff>
              </from>
              <to>
                <xdr:col>4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43" r:id="rId12" name="ComboBox2"/>
      </mc:Fallback>
    </mc:AlternateContent>
    <mc:AlternateContent xmlns:mc="http://schemas.openxmlformats.org/markup-compatibility/2006">
      <mc:Choice Requires="x14">
        <control shapeId="1049" r:id="rId14" name="ComboBox6">
          <controlPr defaultSize="0" autoLine="0" autoPict="0" linkedCell="RPTEU_VARIÁVEIS!$B$35" listFillRange="RPTEU_VARIÁVEIS!$A31:$A34" r:id="rId15">
            <anchor moveWithCells="1" sizeWithCells="1">
              <from>
                <xdr:col>3</xdr:col>
                <xdr:colOff>0</xdr:colOff>
                <xdr:row>58</xdr:row>
                <xdr:rowOff>0</xdr:rowOff>
              </from>
              <to>
                <xdr:col>4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1049" r:id="rId14" name="ComboBox6"/>
      </mc:Fallback>
    </mc:AlternateContent>
    <mc:AlternateContent xmlns:mc="http://schemas.openxmlformats.org/markup-compatibility/2006">
      <mc:Choice Requires="x14">
        <control shapeId="1050" r:id="rId16" name="ComboBox7">
          <controlPr defaultSize="0" autoLine="0" autoPict="0" linkedCell="RPTEU_VARIÁVEIS!$B$41" listFillRange="RPTEU_VARIÁVEIS!$A38:$A40" r:id="rId17">
            <anchor moveWithCells="1" sizeWithCells="1">
              <from>
                <xdr:col>3</xdr:col>
                <xdr:colOff>0</xdr:colOff>
                <xdr:row>58</xdr:row>
                <xdr:rowOff>0</xdr:rowOff>
              </from>
              <to>
                <xdr:col>4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1050" r:id="rId16" name="ComboBox7"/>
      </mc:Fallback>
    </mc:AlternateContent>
    <mc:AlternateContent xmlns:mc="http://schemas.openxmlformats.org/markup-compatibility/2006">
      <mc:Choice Requires="x14">
        <control shapeId="1051" r:id="rId18" name="ComboBox8">
          <controlPr defaultSize="0" autoLine="0" autoPict="0" linkedCell="RPTEU_VARIÁVEIS!$B$48" listFillRange="RPTEU_VARIÁVEIS!$A45:$A47" r:id="rId19">
            <anchor moveWithCells="1" sizeWithCells="1">
              <from>
                <xdr:col>3</xdr:col>
                <xdr:colOff>0</xdr:colOff>
                <xdr:row>58</xdr:row>
                <xdr:rowOff>0</xdr:rowOff>
              </from>
              <to>
                <xdr:col>4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1051" r:id="rId18" name="ComboBox8"/>
      </mc:Fallback>
    </mc:AlternateContent>
    <mc:AlternateContent xmlns:mc="http://schemas.openxmlformats.org/markup-compatibility/2006">
      <mc:Choice Requires="x14">
        <control shapeId="1052" r:id="rId20" name="ComboBox9">
          <controlPr defaultSize="0" autoLine="0" autoPict="0" linkedCell="RPTEU_VARIÁVEIS!$B$53" listFillRange="RPTEU_VARIÁVEIS!$A51:$A52" r:id="rId21">
            <anchor moveWithCells="1" sizeWithCells="1">
              <from>
                <xdr:col>3</xdr:col>
                <xdr:colOff>0</xdr:colOff>
                <xdr:row>58</xdr:row>
                <xdr:rowOff>0</xdr:rowOff>
              </from>
              <to>
                <xdr:col>4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1052" r:id="rId20" name="ComboBox9"/>
      </mc:Fallback>
    </mc:AlternateContent>
    <mc:AlternateContent xmlns:mc="http://schemas.openxmlformats.org/markup-compatibility/2006">
      <mc:Choice Requires="x14">
        <control shapeId="1053" r:id="rId22" name="ComboBox10">
          <controlPr defaultSize="0" autoLine="0" autoPict="0" linkedCell="RPTEU_VARIÁVEIS!$B$59" listFillRange="RPTEU_VARIÁVEIS!$A57:$A58" r:id="rId23">
            <anchor moveWithCells="1" sizeWithCells="1">
              <from>
                <xdr:col>3</xdr:col>
                <xdr:colOff>0</xdr:colOff>
                <xdr:row>58</xdr:row>
                <xdr:rowOff>0</xdr:rowOff>
              </from>
              <to>
                <xdr:col>4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1053" r:id="rId22" name="ComboBox10"/>
      </mc:Fallback>
    </mc:AlternateContent>
    <mc:AlternateContent xmlns:mc="http://schemas.openxmlformats.org/markup-compatibility/2006">
      <mc:Choice Requires="x14">
        <control shapeId="1064" r:id="rId24" name="ComboBox11">
          <controlPr defaultSize="0" autoLine="0" linkedCell="RPTEU_VARIÁVEIS!$B$65" listFillRange="RPTEU_VARIÁVEIS!$A$63:$A$64" r:id="rId25">
            <anchor moveWithCells="1" sizeWithCells="1">
              <from>
                <xdr:col>3</xdr:col>
                <xdr:colOff>0</xdr:colOff>
                <xdr:row>12</xdr:row>
                <xdr:rowOff>0</xdr:rowOff>
              </from>
              <to>
                <xdr:col>4</xdr:col>
                <xdr:colOff>0</xdr:colOff>
                <xdr:row>13</xdr:row>
                <xdr:rowOff>0</xdr:rowOff>
              </to>
            </anchor>
          </controlPr>
        </control>
      </mc:Choice>
      <mc:Fallback>
        <control shapeId="1064" r:id="rId24" name="ComboBox11"/>
      </mc:Fallback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8806184-568A-49EE-91BF-115FD5D0DF3E}">
            <xm:f>OR(RPTEU_VARIÁVEIS!$B$5="Ano de 2020",RPTEU_VARIÁVEIS!$B$5="Ano de 2021",RPTEU_VARIÁVEIS!$B$5="Ano de 2022",RPTEU_VARIÁVEIS!$B$5="Ano de 2023",RPTEU_VARIÁVEIS!$B$5="Ano de 2024")</xm:f>
            <x14:dxf/>
          </x14:cfRule>
          <xm:sqref>A12:XFD12</xm:sqref>
        </x14:conditionalFormatting>
        <x14:conditionalFormatting xmlns:xm="http://schemas.microsoft.com/office/excel/2006/main">
          <x14:cfRule type="expression" priority="2" id="{FA263C3B-807E-4A4E-B95A-A1704A9C8D5C}">
            <xm:f>OR(RPTEU_VARIÁVEIS!$B$5="Ano de 2020",RPTEU_VARIÁVEIS!$B$5="Ano de 2021",RPTEU_VARIÁVEIS!$B$5="Ano de 2022",RPTEU_VARIÁVEIS!$B$5="Ano de 2023",RPTEU_VARIÁVEIS!$B$5="Ano de 2024")</xm:f>
            <x14:dxf>
              <font>
                <color theme="0" tint="-0.14996795556505021"/>
              </font>
            </x14:dxf>
          </x14:cfRule>
          <xm:sqref>C13:F13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432B-B52E-45B3-A1A1-3680563A3D0D}">
  <sheetPr codeName="Folha2"/>
  <dimension ref="A1:K65"/>
  <sheetViews>
    <sheetView workbookViewId="0">
      <selection activeCell="B80" sqref="B80"/>
    </sheetView>
  </sheetViews>
  <sheetFormatPr defaultRowHeight="20.100000000000001" customHeight="1" x14ac:dyDescent="0.25"/>
  <cols>
    <col min="1" max="1" width="49.140625" customWidth="1"/>
    <col min="2" max="2" width="14.85546875" customWidth="1"/>
    <col min="6" max="6" width="18.140625" bestFit="1" customWidth="1"/>
    <col min="7" max="7" width="7.28515625" hidden="1" customWidth="1"/>
    <col min="9" max="9" width="10.7109375" bestFit="1" customWidth="1"/>
  </cols>
  <sheetData>
    <row r="1" spans="1:11" ht="0.95" customHeight="1" x14ac:dyDescent="0.25"/>
    <row r="2" spans="1:11" ht="0.95" customHeight="1" x14ac:dyDescent="0.25">
      <c r="A2" t="s">
        <v>24</v>
      </c>
      <c r="D2" t="s">
        <v>128</v>
      </c>
      <c r="E2" t="s">
        <v>129</v>
      </c>
      <c r="K2" s="49"/>
    </row>
    <row r="3" spans="1:11" ht="0.95" customHeight="1" x14ac:dyDescent="0.25">
      <c r="A3" s="3" t="s">
        <v>111</v>
      </c>
      <c r="C3" s="4">
        <v>4.8000000000000001E-2</v>
      </c>
      <c r="D3">
        <v>150</v>
      </c>
      <c r="E3">
        <f>C65</f>
        <v>1</v>
      </c>
      <c r="G3" s="48"/>
    </row>
    <row r="4" spans="1:11" ht="0.95" customHeight="1" x14ac:dyDescent="0.25">
      <c r="A4" s="3" t="s">
        <v>130</v>
      </c>
      <c r="C4" s="4">
        <v>0.06</v>
      </c>
      <c r="D4">
        <v>150</v>
      </c>
      <c r="E4">
        <f>C65</f>
        <v>1</v>
      </c>
      <c r="G4" s="48"/>
    </row>
    <row r="5" spans="1:11" ht="0.95" customHeight="1" x14ac:dyDescent="0.25">
      <c r="B5" s="42" t="s">
        <v>24</v>
      </c>
      <c r="C5" s="4" t="e">
        <f>VLOOKUP(B5,A3:C4,3,FALSE)</f>
        <v>#N/A</v>
      </c>
      <c r="D5" s="83" t="e">
        <f>VLOOKUP(B5,A3:D4,4,FALSE)</f>
        <v>#N/A</v>
      </c>
      <c r="E5" s="83" t="e">
        <f>VLOOKUP(B5,A3:E4,5,FALSE)</f>
        <v>#N/A</v>
      </c>
      <c r="G5" s="48"/>
    </row>
    <row r="6" spans="1:11" ht="0.95" customHeight="1" x14ac:dyDescent="0.25">
      <c r="A6" t="s">
        <v>25</v>
      </c>
    </row>
    <row r="7" spans="1:11" ht="0.95" customHeight="1" x14ac:dyDescent="0.25">
      <c r="A7" t="s">
        <v>20</v>
      </c>
      <c r="C7">
        <v>1</v>
      </c>
    </row>
    <row r="8" spans="1:11" ht="0.95" customHeight="1" x14ac:dyDescent="0.25">
      <c r="A8" t="s">
        <v>19</v>
      </c>
      <c r="C8">
        <v>0</v>
      </c>
    </row>
    <row r="9" spans="1:11" ht="0.95" customHeight="1" x14ac:dyDescent="0.25">
      <c r="B9" s="42" t="s">
        <v>20</v>
      </c>
      <c r="C9">
        <f>VLOOKUP(B9,A7:C8,3)</f>
        <v>1</v>
      </c>
    </row>
    <row r="10" spans="1:11" ht="0.95" customHeight="1" x14ac:dyDescent="0.25"/>
    <row r="11" spans="1:11" ht="0.95" customHeight="1" x14ac:dyDescent="0.25">
      <c r="A11" t="s">
        <v>26</v>
      </c>
    </row>
    <row r="12" spans="1:11" ht="0.95" customHeight="1" x14ac:dyDescent="0.25">
      <c r="A12" t="s">
        <v>20</v>
      </c>
      <c r="B12">
        <v>1</v>
      </c>
    </row>
    <row r="13" spans="1:11" ht="0.95" customHeight="1" x14ac:dyDescent="0.25">
      <c r="A13" t="s">
        <v>19</v>
      </c>
      <c r="B13">
        <v>2</v>
      </c>
    </row>
    <row r="14" spans="1:11" ht="0.95" customHeight="1" x14ac:dyDescent="0.25">
      <c r="B14" s="42" t="s">
        <v>20</v>
      </c>
      <c r="C14">
        <f>VLOOKUP(B14,A12:B13,2,FALSE)</f>
        <v>1</v>
      </c>
    </row>
    <row r="15" spans="1:11" ht="0.95" customHeight="1" x14ac:dyDescent="0.25"/>
    <row r="16" spans="1:11" ht="0.95" customHeight="1" x14ac:dyDescent="0.25">
      <c r="A16" t="s">
        <v>27</v>
      </c>
    </row>
    <row r="17" spans="1:5" ht="0.95" customHeight="1" x14ac:dyDescent="0.25">
      <c r="A17" t="s">
        <v>20</v>
      </c>
      <c r="C17">
        <v>0</v>
      </c>
    </row>
    <row r="18" spans="1:5" ht="0.95" customHeight="1" x14ac:dyDescent="0.25">
      <c r="A18" t="s">
        <v>19</v>
      </c>
      <c r="C18">
        <v>1</v>
      </c>
    </row>
    <row r="19" spans="1:5" ht="0.95" customHeight="1" x14ac:dyDescent="0.25">
      <c r="B19" s="42" t="s">
        <v>20</v>
      </c>
      <c r="C19">
        <f>VLOOKUP(B19,A17:C18,3)</f>
        <v>0</v>
      </c>
    </row>
    <row r="20" spans="1:5" ht="0.95" customHeight="1" x14ac:dyDescent="0.25"/>
    <row r="21" spans="1:5" ht="0.95" customHeight="1" x14ac:dyDescent="0.25">
      <c r="A21" t="s">
        <v>56</v>
      </c>
      <c r="C21" t="s">
        <v>59</v>
      </c>
      <c r="D21" t="s">
        <v>58</v>
      </c>
    </row>
    <row r="22" spans="1:5" ht="0.95" customHeight="1" x14ac:dyDescent="0.25">
      <c r="A22" s="6" t="s">
        <v>41</v>
      </c>
      <c r="C22" t="s">
        <v>33</v>
      </c>
      <c r="D22" t="s">
        <v>33</v>
      </c>
    </row>
    <row r="23" spans="1:5" ht="0.95" customHeight="1" x14ac:dyDescent="0.25">
      <c r="A23" s="6" t="s">
        <v>12</v>
      </c>
      <c r="C23" s="2">
        <v>0.7</v>
      </c>
      <c r="D23">
        <v>1</v>
      </c>
    </row>
    <row r="24" spans="1:5" ht="0.95" customHeight="1" x14ac:dyDescent="0.25">
      <c r="A24" s="6" t="s">
        <v>13</v>
      </c>
      <c r="C24" s="2">
        <v>0.45</v>
      </c>
      <c r="D24">
        <v>1</v>
      </c>
    </row>
    <row r="25" spans="1:5" ht="0.95" customHeight="1" x14ac:dyDescent="0.25">
      <c r="A25" s="6" t="s">
        <v>29</v>
      </c>
      <c r="C25" s="2">
        <v>0.7</v>
      </c>
      <c r="D25">
        <v>1</v>
      </c>
    </row>
    <row r="26" spans="1:5" ht="0.95" customHeight="1" x14ac:dyDescent="0.25">
      <c r="A26" s="6" t="s">
        <v>28</v>
      </c>
      <c r="C26" s="2">
        <v>0.5</v>
      </c>
      <c r="D26">
        <v>1</v>
      </c>
    </row>
    <row r="27" spans="1:5" ht="0.95" customHeight="1" x14ac:dyDescent="0.25">
      <c r="A27" s="6" t="s">
        <v>124</v>
      </c>
      <c r="C27" s="2">
        <v>0</v>
      </c>
      <c r="D27">
        <v>0</v>
      </c>
    </row>
    <row r="28" spans="1:5" ht="0.95" customHeight="1" x14ac:dyDescent="0.25">
      <c r="B28" s="41" t="s">
        <v>41</v>
      </c>
      <c r="C28" t="str">
        <f>VLOOKUP(B28,A22:C27,3,FALSE)</f>
        <v>?</v>
      </c>
      <c r="D28" t="str">
        <f>VLOOKUP(B28,A22:D27,4,FALSE)</f>
        <v>?</v>
      </c>
    </row>
    <row r="29" spans="1:5" ht="0.95" customHeight="1" x14ac:dyDescent="0.25"/>
    <row r="30" spans="1:5" ht="0.95" customHeight="1" x14ac:dyDescent="0.25">
      <c r="A30" t="s">
        <v>55</v>
      </c>
    </row>
    <row r="31" spans="1:5" ht="0.95" customHeight="1" x14ac:dyDescent="0.25">
      <c r="A31" t="s">
        <v>31</v>
      </c>
      <c r="E31" s="1"/>
    </row>
    <row r="32" spans="1:5" ht="0.95" customHeight="1" x14ac:dyDescent="0.25">
      <c r="A32" s="46" t="s">
        <v>100</v>
      </c>
      <c r="C32" s="45">
        <v>0</v>
      </c>
    </row>
    <row r="33" spans="1:3" ht="0.95" customHeight="1" x14ac:dyDescent="0.25">
      <c r="A33" s="47" t="s">
        <v>98</v>
      </c>
      <c r="C33" s="45">
        <v>0.5</v>
      </c>
    </row>
    <row r="34" spans="1:3" ht="0.95" customHeight="1" x14ac:dyDescent="0.25">
      <c r="A34" s="46" t="s">
        <v>99</v>
      </c>
      <c r="C34" s="45">
        <v>1</v>
      </c>
    </row>
    <row r="35" spans="1:3" ht="0.95" customHeight="1" x14ac:dyDescent="0.25">
      <c r="A35" s="3"/>
      <c r="B35" s="44" t="s">
        <v>99</v>
      </c>
      <c r="C35">
        <f>VLOOKUP(B35,A32:C34,3,FALSE)</f>
        <v>1</v>
      </c>
    </row>
    <row r="36" spans="1:3" ht="0.95" customHeight="1" x14ac:dyDescent="0.25">
      <c r="A36" s="3"/>
    </row>
    <row r="37" spans="1:3" ht="0.95" customHeight="1" x14ac:dyDescent="0.25">
      <c r="A37" s="3" t="s">
        <v>54</v>
      </c>
    </row>
    <row r="38" spans="1:3" ht="0.95" customHeight="1" x14ac:dyDescent="0.25">
      <c r="A38" s="3" t="s">
        <v>31</v>
      </c>
    </row>
    <row r="39" spans="1:3" ht="0.95" customHeight="1" x14ac:dyDescent="0.25">
      <c r="A39" s="46" t="s">
        <v>101</v>
      </c>
      <c r="C39" s="45">
        <v>0.9</v>
      </c>
    </row>
    <row r="40" spans="1:3" ht="0.95" customHeight="1" x14ac:dyDescent="0.25">
      <c r="A40" s="46" t="s">
        <v>99</v>
      </c>
      <c r="C40" s="45">
        <v>1</v>
      </c>
    </row>
    <row r="41" spans="1:3" ht="0.95" customHeight="1" x14ac:dyDescent="0.25">
      <c r="B41" s="43" t="s">
        <v>99</v>
      </c>
      <c r="C41">
        <f>VLOOKUP(B41,A39:C40,3,FALSE)</f>
        <v>1</v>
      </c>
    </row>
    <row r="42" spans="1:3" ht="0.95" customHeight="1" x14ac:dyDescent="0.25"/>
    <row r="43" spans="1:3" ht="0.95" customHeight="1" x14ac:dyDescent="0.25"/>
    <row r="44" spans="1:3" ht="0.95" customHeight="1" x14ac:dyDescent="0.25">
      <c r="A44" t="s">
        <v>96</v>
      </c>
      <c r="C44" t="s">
        <v>92</v>
      </c>
    </row>
    <row r="45" spans="1:3" ht="0.95" customHeight="1" x14ac:dyDescent="0.25">
      <c r="A45" t="s">
        <v>90</v>
      </c>
      <c r="C45" s="15">
        <v>0</v>
      </c>
    </row>
    <row r="46" spans="1:3" ht="0.95" customHeight="1" x14ac:dyDescent="0.25">
      <c r="A46" t="s">
        <v>91</v>
      </c>
      <c r="C46">
        <v>1</v>
      </c>
    </row>
    <row r="47" spans="1:3" ht="0.95" customHeight="1" x14ac:dyDescent="0.25">
      <c r="A47" t="s">
        <v>25</v>
      </c>
      <c r="C47">
        <v>0.01</v>
      </c>
    </row>
    <row r="48" spans="1:3" ht="0.95" customHeight="1" x14ac:dyDescent="0.25">
      <c r="B48" s="41" t="s">
        <v>90</v>
      </c>
      <c r="C48">
        <f>VLOOKUP(B48,A45:C47,3,FALSE)</f>
        <v>0</v>
      </c>
    </row>
    <row r="49" spans="1:3" ht="0.95" customHeight="1" x14ac:dyDescent="0.25"/>
    <row r="50" spans="1:3" ht="0.95" customHeight="1" x14ac:dyDescent="0.25">
      <c r="A50" t="s">
        <v>93</v>
      </c>
    </row>
    <row r="51" spans="1:3" ht="0.95" customHeight="1" x14ac:dyDescent="0.25">
      <c r="A51" t="s">
        <v>95</v>
      </c>
      <c r="C51">
        <v>0.5</v>
      </c>
    </row>
    <row r="52" spans="1:3" ht="0.95" customHeight="1" x14ac:dyDescent="0.25">
      <c r="A52" t="s">
        <v>94</v>
      </c>
      <c r="C52">
        <v>1</v>
      </c>
    </row>
    <row r="53" spans="1:3" ht="0.95" customHeight="1" x14ac:dyDescent="0.25">
      <c r="B53" s="41" t="s">
        <v>95</v>
      </c>
      <c r="C53">
        <f>VLOOKUP(B53,A50:C52,3,FALSE)</f>
        <v>0.5</v>
      </c>
    </row>
    <row r="54" spans="1:3" ht="0.95" customHeight="1" x14ac:dyDescent="0.25"/>
    <row r="55" spans="1:3" ht="0.95" customHeight="1" x14ac:dyDescent="0.25"/>
    <row r="56" spans="1:3" ht="0.95" customHeight="1" x14ac:dyDescent="0.25">
      <c r="A56" t="s">
        <v>97</v>
      </c>
    </row>
    <row r="57" spans="1:3" ht="0.95" customHeight="1" x14ac:dyDescent="0.25">
      <c r="A57" t="s">
        <v>20</v>
      </c>
      <c r="C57">
        <v>0.1</v>
      </c>
    </row>
    <row r="58" spans="1:3" ht="0.95" customHeight="1" x14ac:dyDescent="0.25">
      <c r="A58" t="s">
        <v>19</v>
      </c>
      <c r="C58">
        <v>0</v>
      </c>
    </row>
    <row r="59" spans="1:3" ht="0.95" customHeight="1" x14ac:dyDescent="0.25">
      <c r="B59" s="41" t="s">
        <v>19</v>
      </c>
    </row>
    <row r="60" spans="1:3" ht="0.95" customHeight="1" x14ac:dyDescent="0.25"/>
    <row r="61" spans="1:3" ht="0.95" customHeight="1" x14ac:dyDescent="0.25"/>
    <row r="62" spans="1:3" ht="0.95" customHeight="1" x14ac:dyDescent="0.25">
      <c r="A62" t="s">
        <v>125</v>
      </c>
    </row>
    <row r="63" spans="1:3" ht="0.95" customHeight="1" x14ac:dyDescent="0.25">
      <c r="A63" s="15" t="str">
        <f>IF(B5="Ano de 2020","",IF(B5="Ano de 2021","",IF(B5="Ano de 2022","",IF(B5="Ano de 2023","",IF(B5="Ano de 2024","","Sim")))))</f>
        <v>Sim</v>
      </c>
      <c r="C63">
        <v>0</v>
      </c>
    </row>
    <row r="64" spans="1:3" ht="0.95" customHeight="1" x14ac:dyDescent="0.25">
      <c r="A64" s="15" t="str">
        <f>IF(B5="Ano de 2020","",IF(B5="Ano de 2021","",IF(B5="Ano de 2022","",IF(B5="Ano de 2023","",IF(B5="Ano de 2024","","Não")))))</f>
        <v>Não</v>
      </c>
      <c r="C64">
        <v>1</v>
      </c>
    </row>
    <row r="65" spans="2:3" ht="0.95" customHeight="1" x14ac:dyDescent="0.25">
      <c r="B65" s="41" t="s">
        <v>20</v>
      </c>
      <c r="C65">
        <f>VLOOKUP(B65,A63:C64,3,FALSE)</f>
        <v>1</v>
      </c>
    </row>
  </sheetData>
  <sheetProtection algorithmName="SHA-512" hashValue="mz6BZLgSPtIn50OP8YX3R4WwG6NOdi+cG8o48Xk2y/XLPSD8KIMEw2CUuGcyC2MiHK3FpxV77nZxArfDJmyH8g==" saltValue="Wdak5y/Up72GqOUGz7HKmw==" spinCount="100000" sheet="1" objects="1" scenarios="1"/>
  <phoneticPr fontId="19" type="noConversion"/>
  <conditionalFormatting sqref="B65">
    <cfRule type="expression" dxfId="0" priority="1">
      <formula>OR($B$5="Ano de 2020",$B$5="Ano de 2021",$B$5="Ano de 2022",$B$5="Ano de 2023",$B$5="Ano de 2024")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RPTEU</vt:lpstr>
      <vt:lpstr>RPTEU_VARIÁVEIS</vt:lpstr>
      <vt:lpstr>RPTEU!Área_de_Impressão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Domingos Folha</dc:creator>
  <cp:lastModifiedBy>Alexandre Queimado</cp:lastModifiedBy>
  <cp:lastPrinted>2021-07-20T10:32:24Z</cp:lastPrinted>
  <dcterms:created xsi:type="dcterms:W3CDTF">2020-11-20T14:16:48Z</dcterms:created>
  <dcterms:modified xsi:type="dcterms:W3CDTF">2025-12-26T16:56:33Z</dcterms:modified>
</cp:coreProperties>
</file>